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sace-my.dps.mil/personal/jesse_w_ray_usace_army_mil1/Documents/Desktop/National Efforts/ECO-PCX Work/2 - Model Review Manager/Model Reviews/REFI - ERDC/FINAL VERSIONS/"/>
    </mc:Choice>
  </mc:AlternateContent>
  <xr:revisionPtr revIDLastSave="93" documentId="13_ncr:1_{4BE5B206-12D5-4063-ABC2-0DE676473FE3}" xr6:coauthVersionLast="47" xr6:coauthVersionMax="47" xr10:uidLastSave="{3FAEFB41-9A49-415F-8BFF-F3F7465354C0}"/>
  <bookViews>
    <workbookView xWindow="57480" yWindow="-90" windowWidth="29040" windowHeight="15690" xr2:uid="{00000000-000D-0000-FFFF-FFFF00000000}"/>
  </bookViews>
  <sheets>
    <sheet name="Instructions" sheetId="73" r:id="rId1"/>
    <sheet name="REFI Score Calculator" sheetId="72" r:id="rId2"/>
    <sheet name="Calculations" sheetId="76" r:id="rId3"/>
    <sheet name="Sheet1" sheetId="74" state="hidden" r:id="rId4"/>
    <sheet name="REFI Multiple Score" sheetId="3" state="hidden" r:id="rId5"/>
    <sheet name="Global" sheetId="22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5" i="76" l="1" a="1"/>
  <c r="J45" i="76" s="1"/>
  <c r="J44" i="76" a="1"/>
  <c r="J44" i="76" s="1"/>
  <c r="J43" i="76" a="1"/>
  <c r="J43" i="76" s="1"/>
  <c r="J42" i="76" a="1"/>
  <c r="J42" i="76" s="1"/>
  <c r="J41" i="76" a="1"/>
  <c r="J41" i="76" s="1"/>
  <c r="J40" i="76" a="1"/>
  <c r="J40" i="76" s="1"/>
  <c r="J39" i="76" a="1"/>
  <c r="J39" i="76" s="1"/>
  <c r="J38" i="76" a="1"/>
  <c r="J38" i="76" s="1"/>
  <c r="J37" i="76" a="1"/>
  <c r="J37" i="76" s="1"/>
  <c r="J36" i="76" a="1"/>
  <c r="J36" i="76" s="1"/>
  <c r="J35" i="76" a="1"/>
  <c r="J35" i="76" s="1"/>
  <c r="J34" i="76" a="1"/>
  <c r="J34" i="76" s="1"/>
  <c r="J33" i="76" a="1"/>
  <c r="J33" i="76" s="1"/>
  <c r="J32" i="76" a="1"/>
  <c r="J32" i="76" s="1"/>
  <c r="J31" i="76" a="1"/>
  <c r="J31" i="76" s="1"/>
  <c r="J30" i="76" a="1"/>
  <c r="J30" i="76" s="1"/>
  <c r="J29" i="76" a="1"/>
  <c r="J29" i="76" s="1"/>
  <c r="J28" i="76" a="1"/>
  <c r="J28" i="76" s="1"/>
  <c r="J27" i="76" a="1"/>
  <c r="J27" i="76" s="1"/>
  <c r="J26" i="76" a="1"/>
  <c r="J26" i="76" s="1"/>
  <c r="J25" i="76" a="1"/>
  <c r="J25" i="76" s="1"/>
  <c r="J24" i="76" a="1"/>
  <c r="J24" i="76" s="1"/>
  <c r="J23" i="76" a="1"/>
  <c r="J23" i="76" s="1"/>
  <c r="J22" i="76" a="1"/>
  <c r="J22" i="76" s="1"/>
  <c r="J21" i="76" a="1"/>
  <c r="J21" i="76" s="1"/>
  <c r="J20" i="76" a="1"/>
  <c r="J20" i="76" s="1"/>
  <c r="J19" i="76" a="1"/>
  <c r="J19" i="76" s="1"/>
  <c r="J18" i="76" a="1"/>
  <c r="J18" i="76" s="1"/>
  <c r="A18" i="76"/>
  <c r="J17" i="76" a="1"/>
  <c r="J17" i="76" s="1"/>
  <c r="A17" i="76"/>
  <c r="J16" i="76" a="1"/>
  <c r="J16" i="76" s="1"/>
  <c r="A16" i="76"/>
  <c r="J15" i="76" a="1"/>
  <c r="J15" i="76" s="1"/>
  <c r="B15" i="76"/>
  <c r="E15" i="76" s="1"/>
  <c r="A15" i="76"/>
  <c r="J14" i="76" a="1"/>
  <c r="J14" i="76" s="1"/>
  <c r="B14" i="76"/>
  <c r="D14" i="76" s="1"/>
  <c r="A14" i="76"/>
  <c r="J13" i="76" a="1"/>
  <c r="J13" i="76" s="1"/>
  <c r="B13" i="76"/>
  <c r="E13" i="76" s="1"/>
  <c r="A13" i="76"/>
  <c r="J12" i="76" a="1"/>
  <c r="J12" i="76" s="1"/>
  <c r="B12" i="76"/>
  <c r="E12" i="76" s="1"/>
  <c r="A12" i="76"/>
  <c r="J11" i="76" a="1"/>
  <c r="J11" i="76" s="1"/>
  <c r="B11" i="76"/>
  <c r="E11" i="76" s="1"/>
  <c r="A11" i="76"/>
  <c r="J10" i="76" a="1"/>
  <c r="J10" i="76" s="1"/>
  <c r="B10" i="76"/>
  <c r="D10" i="76" s="1"/>
  <c r="A10" i="76"/>
  <c r="J9" i="76" a="1"/>
  <c r="J9" i="76" s="1"/>
  <c r="B9" i="76"/>
  <c r="C9" i="76" s="1"/>
  <c r="A9" i="76"/>
  <c r="J8" i="76" a="1"/>
  <c r="J8" i="76" s="1"/>
  <c r="B8" i="76"/>
  <c r="E8" i="76" s="1"/>
  <c r="A8" i="76"/>
  <c r="J7" i="76" a="1"/>
  <c r="J7" i="76" s="1"/>
  <c r="B7" i="76"/>
  <c r="E7" i="76" s="1"/>
  <c r="A7" i="76"/>
  <c r="J6" i="76" a="1"/>
  <c r="J6" i="76" s="1"/>
  <c r="B6" i="76"/>
  <c r="E6" i="76" s="1"/>
  <c r="A6" i="76"/>
  <c r="J5" i="76" a="1"/>
  <c r="J5" i="76" s="1"/>
  <c r="B5" i="76"/>
  <c r="C5" i="76" s="1"/>
  <c r="A5" i="76"/>
  <c r="B4" i="76"/>
  <c r="E4" i="76" s="1"/>
  <c r="A4" i="76"/>
  <c r="C9" i="72"/>
  <c r="B16" i="76" s="1"/>
  <c r="D16" i="76" s="1"/>
  <c r="C34" i="72"/>
  <c r="B18" i="76" s="1"/>
  <c r="E18" i="76" s="1"/>
  <c r="C28" i="72"/>
  <c r="B17" i="76" s="1"/>
  <c r="E17" i="76" s="1"/>
  <c r="E9" i="72"/>
  <c r="E10" i="76" l="1"/>
  <c r="C8" i="76"/>
  <c r="E5" i="76"/>
  <c r="D5" i="76"/>
  <c r="E16" i="76"/>
  <c r="D9" i="76"/>
  <c r="E14" i="76"/>
  <c r="E9" i="76"/>
  <c r="C12" i="76"/>
  <c r="D12" i="76"/>
  <c r="C14" i="76"/>
  <c r="C10" i="76"/>
  <c r="D13" i="76"/>
  <c r="C16" i="76"/>
  <c r="C11" i="76"/>
  <c r="D11" i="76"/>
  <c r="C18" i="76"/>
  <c r="C6" i="76"/>
  <c r="D4" i="76"/>
  <c r="D6" i="76"/>
  <c r="C13" i="76"/>
  <c r="D18" i="76"/>
  <c r="D8" i="76"/>
  <c r="C15" i="76"/>
  <c r="D15" i="76"/>
  <c r="C17" i="76"/>
  <c r="D17" i="76"/>
  <c r="C4" i="76"/>
  <c r="C7" i="76"/>
  <c r="D7" i="76"/>
  <c r="E47" i="72"/>
  <c r="E34" i="72"/>
  <c r="E31" i="72"/>
  <c r="E28" i="72"/>
  <c r="E21" i="72"/>
  <c r="G44" i="72"/>
  <c r="G41" i="72"/>
  <c r="G38" i="72"/>
  <c r="G34" i="72"/>
  <c r="G28" i="72"/>
  <c r="G25" i="72"/>
  <c r="G21" i="72"/>
  <c r="G17" i="72"/>
  <c r="G13" i="72"/>
  <c r="G9" i="72"/>
  <c r="E22" i="3"/>
  <c r="G50" i="3"/>
  <c r="E46" i="3" s="1"/>
  <c r="G48" i="3"/>
  <c r="G31" i="72" l="1"/>
  <c r="G47" i="72"/>
  <c r="E44" i="3" l="1"/>
  <c r="E34" i="3"/>
  <c r="E54" i="3"/>
  <c r="R20" i="3" l="1" a="1"/>
  <c r="R20" i="3" s="1"/>
  <c r="C46" i="3" l="1"/>
  <c r="E41" i="3" l="1"/>
  <c r="C41" i="3" l="1"/>
  <c r="C22" i="3" l="1"/>
  <c r="A22" i="3" l="1"/>
  <c r="U20" i="3" l="1"/>
  <c r="T20" i="3"/>
  <c r="S20" i="3"/>
  <c r="T18" i="3" s="1"/>
  <c r="R25" i="3" l="1" a="1"/>
  <c r="R34" i="3" a="1"/>
  <c r="R33" i="3" a="1"/>
  <c r="R46" i="3" a="1"/>
  <c r="R22" i="3" a="1"/>
  <c r="R29" i="3" a="1"/>
  <c r="R37" i="3" a="1"/>
  <c r="R30" i="3" a="1"/>
  <c r="R43" i="3" a="1"/>
  <c r="R45" i="3" a="1"/>
  <c r="R48" i="3" a="1"/>
  <c r="R23" i="3" a="1"/>
  <c r="R55" i="3" a="1"/>
  <c r="R54" i="3" a="1"/>
  <c r="R31" i="3" a="1"/>
  <c r="R52" i="3" a="1"/>
  <c r="R56" i="3" a="1"/>
  <c r="R38" i="3" a="1"/>
  <c r="R44" i="3" a="1"/>
  <c r="R35" i="3" a="1"/>
  <c r="R53" i="3" a="1"/>
  <c r="R42" i="3" a="1"/>
  <c r="R26" i="3" a="1"/>
  <c r="R49" i="3" a="1"/>
  <c r="R39" i="3" a="1"/>
  <c r="R50" i="3" a="1"/>
  <c r="R41" i="3" a="1"/>
  <c r="R27" i="3" a="1"/>
  <c r="R51" i="3" a="1"/>
  <c r="R40" i="3" a="1"/>
  <c r="R47" i="3" a="1"/>
  <c r="R23" i="3" l="1"/>
  <c r="U23" i="3"/>
  <c r="T23" i="3"/>
  <c r="S23" i="3"/>
  <c r="R48" i="3"/>
  <c r="T48" i="3"/>
  <c r="U48" i="3"/>
  <c r="S48" i="3"/>
  <c r="R49" i="3"/>
  <c r="T49" i="3"/>
  <c r="S49" i="3"/>
  <c r="U49" i="3"/>
  <c r="R26" i="3"/>
  <c r="U26" i="3"/>
  <c r="T26" i="3"/>
  <c r="S26" i="3"/>
  <c r="R42" i="3"/>
  <c r="U42" i="3"/>
  <c r="T42" i="3"/>
  <c r="S42" i="3"/>
  <c r="R30" i="3"/>
  <c r="T30" i="3"/>
  <c r="U30" i="3"/>
  <c r="S30" i="3"/>
  <c r="R51" i="3"/>
  <c r="U51" i="3"/>
  <c r="T51" i="3"/>
  <c r="S51" i="3"/>
  <c r="R53" i="3"/>
  <c r="T53" i="3"/>
  <c r="S53" i="3"/>
  <c r="U53" i="3"/>
  <c r="R55" i="3"/>
  <c r="U55" i="3"/>
  <c r="S55" i="3"/>
  <c r="T55" i="3"/>
  <c r="R43" i="3"/>
  <c r="U43" i="3"/>
  <c r="T43" i="3"/>
  <c r="S43" i="3"/>
  <c r="R35" i="3"/>
  <c r="T35" i="3"/>
  <c r="S35" i="3"/>
  <c r="U35" i="3"/>
  <c r="R37" i="3"/>
  <c r="U37" i="3"/>
  <c r="S37" i="3"/>
  <c r="T37" i="3"/>
  <c r="R44" i="3"/>
  <c r="U44" i="3"/>
  <c r="T44" i="3"/>
  <c r="S44" i="3"/>
  <c r="R29" i="3"/>
  <c r="U29" i="3"/>
  <c r="T29" i="3"/>
  <c r="S29" i="3"/>
  <c r="R41" i="3"/>
  <c r="S41" i="3"/>
  <c r="U41" i="3"/>
  <c r="T41" i="3"/>
  <c r="R38" i="3"/>
  <c r="U38" i="3"/>
  <c r="S38" i="3"/>
  <c r="T38" i="3"/>
  <c r="R22" i="3"/>
  <c r="U22" i="3"/>
  <c r="S22" i="3"/>
  <c r="T22" i="3"/>
  <c r="R27" i="3"/>
  <c r="T27" i="3"/>
  <c r="U27" i="3"/>
  <c r="S27" i="3"/>
  <c r="R56" i="3"/>
  <c r="U56" i="3"/>
  <c r="T56" i="3"/>
  <c r="S56" i="3"/>
  <c r="R46" i="3"/>
  <c r="T46" i="3"/>
  <c r="S46" i="3"/>
  <c r="U46" i="3"/>
  <c r="R39" i="3"/>
  <c r="U39" i="3"/>
  <c r="S39" i="3"/>
  <c r="T39" i="3"/>
  <c r="R52" i="3"/>
  <c r="U52" i="3"/>
  <c r="S52" i="3"/>
  <c r="T52" i="3"/>
  <c r="R33" i="3"/>
  <c r="T33" i="3"/>
  <c r="U33" i="3"/>
  <c r="S33" i="3"/>
  <c r="R45" i="3"/>
  <c r="U45" i="3"/>
  <c r="T45" i="3"/>
  <c r="S45" i="3"/>
  <c r="R47" i="3"/>
  <c r="T47" i="3"/>
  <c r="U47" i="3"/>
  <c r="S47" i="3"/>
  <c r="R31" i="3"/>
  <c r="Q31" i="3" s="1"/>
  <c r="O31" i="3" s="1"/>
  <c r="T31" i="3"/>
  <c r="S31" i="3"/>
  <c r="U31" i="3"/>
  <c r="R34" i="3"/>
  <c r="U34" i="3"/>
  <c r="T34" i="3"/>
  <c r="S34" i="3"/>
  <c r="R50" i="3"/>
  <c r="U50" i="3"/>
  <c r="T50" i="3"/>
  <c r="S50" i="3"/>
  <c r="R40" i="3"/>
  <c r="U40" i="3"/>
  <c r="T40" i="3"/>
  <c r="S40" i="3"/>
  <c r="R54" i="3"/>
  <c r="S54" i="3"/>
  <c r="U54" i="3"/>
  <c r="T54" i="3"/>
  <c r="R25" i="3"/>
  <c r="S25" i="3"/>
  <c r="U25" i="3"/>
  <c r="T25" i="3"/>
  <c r="Q27" i="3" l="1"/>
  <c r="O27" i="3" s="1"/>
  <c r="Q52" i="3"/>
  <c r="O52" i="3" s="1"/>
  <c r="Q51" i="3"/>
  <c r="O51" i="3" s="1"/>
  <c r="Q54" i="3"/>
  <c r="O54" i="3" s="1"/>
  <c r="Q39" i="3"/>
  <c r="O39" i="3" s="1"/>
  <c r="Q33" i="3"/>
  <c r="O33" i="3" s="1"/>
  <c r="Q56" i="3"/>
  <c r="O56" i="3" s="1"/>
  <c r="Q41" i="3"/>
  <c r="O41" i="3" s="1"/>
  <c r="Q25" i="3"/>
  <c r="O25" i="3" s="1"/>
  <c r="Q29" i="3"/>
  <c r="O29" i="3" s="1"/>
  <c r="Q43" i="3"/>
  <c r="O43" i="3" s="1"/>
  <c r="Q34" i="3"/>
  <c r="O34" i="3" s="1"/>
  <c r="Q22" i="3"/>
  <c r="O22" i="3" s="1"/>
  <c r="Q44" i="3"/>
  <c r="O44" i="3" s="1"/>
  <c r="Q38" i="3"/>
  <c r="O38" i="3" s="1"/>
  <c r="Q48" i="3"/>
  <c r="O48" i="3" s="1"/>
  <c r="Q47" i="3"/>
  <c r="O47" i="3" s="1"/>
  <c r="Q45" i="3"/>
  <c r="O45" i="3" s="1"/>
  <c r="Q30" i="3"/>
  <c r="O30" i="3" s="1"/>
  <c r="Q37" i="3"/>
  <c r="O37" i="3" s="1"/>
  <c r="Q40" i="3"/>
  <c r="O40" i="3" s="1"/>
  <c r="Q42" i="3"/>
  <c r="O42" i="3" s="1"/>
  <c r="Q55" i="3"/>
  <c r="O55" i="3" s="1"/>
  <c r="N54" i="3" s="1"/>
  <c r="Q50" i="3"/>
  <c r="O50" i="3" s="1"/>
  <c r="N50" i="3" s="1"/>
  <c r="Q35" i="3"/>
  <c r="O35" i="3" s="1"/>
  <c r="Q49" i="3"/>
  <c r="O49" i="3" s="1"/>
  <c r="Q46" i="3"/>
  <c r="O46" i="3" s="1"/>
  <c r="Q53" i="3"/>
  <c r="O53" i="3" s="1"/>
  <c r="N52" i="3" s="1"/>
  <c r="Q26" i="3"/>
  <c r="O26" i="3" s="1"/>
  <c r="Q23" i="3"/>
  <c r="O23" i="3" s="1"/>
  <c r="N26" i="3" l="1"/>
  <c r="N22" i="3"/>
  <c r="N41" i="3"/>
  <c r="N30" i="3"/>
  <c r="N34" i="3"/>
  <c r="N48" i="3"/>
  <c r="N38" i="3"/>
  <c r="N44" i="3"/>
  <c r="N46" i="3"/>
  <c r="A9" i="72"/>
</calcChain>
</file>

<file path=xl/sharedStrings.xml><?xml version="1.0" encoding="utf-8"?>
<sst xmlns="http://schemas.openxmlformats.org/spreadsheetml/2006/main" count="265" uniqueCount="182">
  <si>
    <t>Model Name</t>
  </si>
  <si>
    <t>Riparian Ecological Function Index (REFI)</t>
  </si>
  <si>
    <t>Color Coding Key:</t>
  </si>
  <si>
    <t>Developers</t>
  </si>
  <si>
    <t>Samantha Wiest, Garrett Menichino, and Kyle McKay</t>
  </si>
  <si>
    <t>Input</t>
  </si>
  <si>
    <t>**DO NOT INPUT VALUES HERE**</t>
  </si>
  <si>
    <t>U.S. Army Engineer Research and Development Center, Environmental Laboratory</t>
  </si>
  <si>
    <t>Calculated</t>
  </si>
  <si>
    <t>Category</t>
  </si>
  <si>
    <t>Value</t>
  </si>
  <si>
    <t>Red (0-5)</t>
  </si>
  <si>
    <t>Yellow (6-10)</t>
  </si>
  <si>
    <t>Green (11-15)</t>
  </si>
  <si>
    <t>Vicksburg, MS</t>
  </si>
  <si>
    <t>Linked to Another Sheet</t>
  </si>
  <si>
    <t>Model Version</t>
  </si>
  <si>
    <t>REFI v1.1</t>
  </si>
  <si>
    <t>Date of Last Update</t>
  </si>
  <si>
    <t>Waiver</t>
  </si>
  <si>
    <t>None of the authors nor the US Army Corps of Engineers accepts responsibility or liability for the model's use by third parties.</t>
  </si>
  <si>
    <t>Instructions</t>
  </si>
  <si>
    <t>1)</t>
  </si>
  <si>
    <t xml:space="preserve">2) </t>
  </si>
  <si>
    <t xml:space="preserve">3) </t>
  </si>
  <si>
    <t xml:space="preserve">4) </t>
  </si>
  <si>
    <t>Once the indicator and variable scores are recorded, the category, outcome, and overall REFI scores will auto-populate along with the bar charts to the right</t>
  </si>
  <si>
    <t>5)</t>
  </si>
  <si>
    <t>Record other indicators, notes, or regional outliers in the grey box at the bottom of the worksheet</t>
  </si>
  <si>
    <t>Comments/Assumptions</t>
  </si>
  <si>
    <t xml:space="preserve">1) </t>
  </si>
  <si>
    <t>2)</t>
  </si>
  <si>
    <t>The only two variables that can be scored with “NA” are the Canopy Habitat and Understory Habitat variables. Variable scores of “NA” are not included in the calculation.</t>
  </si>
  <si>
    <t>Riparian Zone Ecological Function Index (REFI) Worksheet</t>
  </si>
  <si>
    <t>Strongly Agree</t>
  </si>
  <si>
    <t>Reach/ID</t>
  </si>
  <si>
    <t>River Bank</t>
  </si>
  <si>
    <r>
      <t xml:space="preserve">Left               /                  </t>
    </r>
    <r>
      <rPr>
        <b/>
        <sz val="12"/>
        <color rgb="FFFF000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&amp;</t>
    </r>
    <r>
      <rPr>
        <b/>
        <sz val="12"/>
        <color rgb="FFFF0000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                  /                 Right</t>
    </r>
  </si>
  <si>
    <t>Agree</t>
  </si>
  <si>
    <t>Lat/Long</t>
  </si>
  <si>
    <t>Reach Length (ft)</t>
  </si>
  <si>
    <t>Neutral</t>
  </si>
  <si>
    <t>Date</t>
  </si>
  <si>
    <t>Min Buffer Width (ft)</t>
  </si>
  <si>
    <r>
      <t xml:space="preserve">0-30                /              </t>
    </r>
    <r>
      <rPr>
        <b/>
        <sz val="12"/>
        <rFont val="Calibri"/>
        <family val="2"/>
        <scheme val="minor"/>
      </rPr>
      <t xml:space="preserve">   30-100 </t>
    </r>
    <r>
      <rPr>
        <b/>
        <sz val="12"/>
        <color theme="1"/>
        <rFont val="Calibri"/>
        <family val="2"/>
        <scheme val="minor"/>
      </rPr>
      <t xml:space="preserve">               /                100+</t>
    </r>
  </si>
  <si>
    <t>Disagree</t>
  </si>
  <si>
    <t>Assessor(s)</t>
  </si>
  <si>
    <t>Avg Buffer Width (ft)</t>
  </si>
  <si>
    <r>
      <t xml:space="preserve">0-30                /                 30-100                /                </t>
    </r>
    <r>
      <rPr>
        <b/>
        <sz val="12"/>
        <rFont val="Calibri"/>
        <family val="2"/>
        <scheme val="minor"/>
      </rPr>
      <t>100+</t>
    </r>
  </si>
  <si>
    <t>Strongly Disagree</t>
  </si>
  <si>
    <t>Overall</t>
  </si>
  <si>
    <t>Outcomes</t>
  </si>
  <si>
    <t>Categories</t>
  </si>
  <si>
    <t>Variable</t>
  </si>
  <si>
    <t>Indicators</t>
  </si>
  <si>
    <t>NA</t>
  </si>
  <si>
    <t>Index Score</t>
  </si>
  <si>
    <t>Name</t>
  </si>
  <si>
    <t>Manual Score</t>
  </si>
  <si>
    <t>Likert Scale Score</t>
  </si>
  <si>
    <t>Variable Score Check</t>
  </si>
  <si>
    <t>Indicator</t>
  </si>
  <si>
    <t>Instream Functions</t>
  </si>
  <si>
    <t>Physical Processes</t>
  </si>
  <si>
    <t>Upland Runoff</t>
  </si>
  <si>
    <t>Overland Runoff</t>
  </si>
  <si>
    <t>Bypassing Flows</t>
  </si>
  <si>
    <t>Floodplain Slope</t>
  </si>
  <si>
    <t>Runoff Pollution</t>
  </si>
  <si>
    <t>Hydrologic Connection</t>
  </si>
  <si>
    <t>Floodplain Connectivity</t>
  </si>
  <si>
    <t>Floodplain Roughness</t>
  </si>
  <si>
    <t>Flood Storage</t>
  </si>
  <si>
    <t>Upstream Hydrology</t>
  </si>
  <si>
    <t>Streamflow Processes</t>
  </si>
  <si>
    <t>Erosion Potential</t>
  </si>
  <si>
    <t>Reach Erosion</t>
  </si>
  <si>
    <t>Channel Evolution</t>
  </si>
  <si>
    <t>Sediment Supply</t>
  </si>
  <si>
    <t>Biogeochemical Processes</t>
  </si>
  <si>
    <t>Energy, Nutrients, and Sediment</t>
  </si>
  <si>
    <t>Carbon Sources</t>
  </si>
  <si>
    <t>Root Zone</t>
  </si>
  <si>
    <t>Soil Suitability</t>
  </si>
  <si>
    <t>Mobilizing Flows</t>
  </si>
  <si>
    <t>Riparian Filtering</t>
  </si>
  <si>
    <t>Buffer Width</t>
  </si>
  <si>
    <t>Buffer Density</t>
  </si>
  <si>
    <t>Ground Cover</t>
  </si>
  <si>
    <t>Ecological Connectivity</t>
  </si>
  <si>
    <t>Lateral</t>
  </si>
  <si>
    <t>Lateral Disturbance</t>
  </si>
  <si>
    <t>Adjacent Land Use</t>
  </si>
  <si>
    <t>Average Buffer Width</t>
  </si>
  <si>
    <t>Distance from Buffer</t>
  </si>
  <si>
    <t>Longitudinal</t>
  </si>
  <si>
    <t>Longitudinal Movement and Habitat</t>
  </si>
  <si>
    <t>Corridor Movement</t>
  </si>
  <si>
    <t>Habitat Interspersion</t>
  </si>
  <si>
    <t>Patch Distance</t>
  </si>
  <si>
    <t>Unique and Important Habitats</t>
  </si>
  <si>
    <t>Terrestrial</t>
  </si>
  <si>
    <t>Plant Community</t>
  </si>
  <si>
    <t>Riparian Extent Vegetation</t>
  </si>
  <si>
    <t>Invasive/Non-Native Species</t>
  </si>
  <si>
    <t>Native Species Regeneration/Recruitment</t>
  </si>
  <si>
    <t>Vegetative Diversity</t>
  </si>
  <si>
    <t>Canopy Habitat</t>
  </si>
  <si>
    <t>Vertical Structural Diversity</t>
  </si>
  <si>
    <t>Horizontal Structural Diversity</t>
  </si>
  <si>
    <t>Woody Species Richness</t>
  </si>
  <si>
    <t>Understory Habitat</t>
  </si>
  <si>
    <t>Vegetation Age Diversity</t>
  </si>
  <si>
    <t>Stem Abundance</t>
  </si>
  <si>
    <t>Snag Density</t>
  </si>
  <si>
    <t>Forest Floor Habitat</t>
  </si>
  <si>
    <t>Detritus Cover</t>
  </si>
  <si>
    <t>Herbaceous Cover</t>
  </si>
  <si>
    <t>Vegetation Supporting Litter Dynamics</t>
  </si>
  <si>
    <t>Aquatic</t>
  </si>
  <si>
    <t>Stream Habitat</t>
  </si>
  <si>
    <t>Near-Bank Canopy Cover</t>
  </si>
  <si>
    <t>Near-Bank Organic Material</t>
  </si>
  <si>
    <t>In-Stream Coarse Wood</t>
  </si>
  <si>
    <t>Other Indicators/Notes:</t>
  </si>
  <si>
    <t>Condition Index</t>
  </si>
  <si>
    <t>Variable Scoring</t>
  </si>
  <si>
    <t>Functioning</t>
  </si>
  <si>
    <t>Functioning At-Risk</t>
  </si>
  <si>
    <t>Non-Functioning</t>
  </si>
  <si>
    <t>Optional Automated Scoring</t>
  </si>
  <si>
    <t>Both</t>
  </si>
  <si>
    <t>Reach</t>
  </si>
  <si>
    <t>Columns for Multiple Score Reach</t>
  </si>
  <si>
    <t>Somewhat Agree</t>
  </si>
  <si>
    <t>Left</t>
  </si>
  <si>
    <t>Score ID</t>
  </si>
  <si>
    <t>Right</t>
  </si>
  <si>
    <t>River Bank (Both / Left / Right)</t>
  </si>
  <si>
    <t>Somewhat Disagree</t>
  </si>
  <si>
    <t>Assessor</t>
  </si>
  <si>
    <t>Score Length</t>
  </si>
  <si>
    <t>Length</t>
  </si>
  <si>
    <t>Score</t>
  </si>
  <si>
    <t>Variable Score</t>
  </si>
  <si>
    <t>Subtotal</t>
  </si>
  <si>
    <t>Instream functions</t>
  </si>
  <si>
    <t>Direct Runoff</t>
  </si>
  <si>
    <t>Instream Hydrology</t>
  </si>
  <si>
    <t>Energy Sources and Biogeochemical Processes</t>
  </si>
  <si>
    <t>Tree Size Class Diversity</t>
  </si>
  <si>
    <t>Terrestrial Vegetation Contribution</t>
  </si>
  <si>
    <t>For Index Value Type</t>
  </si>
  <si>
    <t>Measurement Types</t>
  </si>
  <si>
    <t>Riparian Classification</t>
  </si>
  <si>
    <t>Poor: LL</t>
  </si>
  <si>
    <t>Numeric</t>
  </si>
  <si>
    <t>Good</t>
  </si>
  <si>
    <t>Forested</t>
  </si>
  <si>
    <t>Poor: UL</t>
  </si>
  <si>
    <t>Categorical</t>
  </si>
  <si>
    <t>Fair</t>
  </si>
  <si>
    <t>Scrub-shrub</t>
  </si>
  <si>
    <t>Fair: LL</t>
  </si>
  <si>
    <t>Poor</t>
  </si>
  <si>
    <t>Herbacious</t>
  </si>
  <si>
    <t>Fair: UL</t>
  </si>
  <si>
    <t>Good: LL</t>
  </si>
  <si>
    <t>Good: UL</t>
  </si>
  <si>
    <t>Streambank Processes</t>
  </si>
  <si>
    <t>Lateral Processes</t>
  </si>
  <si>
    <r>
      <t xml:space="preserve">Add the field site information into the </t>
    </r>
    <r>
      <rPr>
        <sz val="11"/>
        <rFont val="Calibri"/>
        <family val="2"/>
        <scheme val="minor"/>
      </rPr>
      <t>orange</t>
    </r>
    <r>
      <rPr>
        <sz val="11"/>
        <color theme="1"/>
        <rFont val="Calibri"/>
        <family val="2"/>
        <scheme val="minor"/>
      </rPr>
      <t xml:space="preserve"> cells at the top of the worksheet.</t>
    </r>
  </si>
  <si>
    <t>Record the indicator scores using the Likert scale drop-down menu in the orange cells of Column J.</t>
  </si>
  <si>
    <t>Record the manual variable scores by entering a quantitative value between 0-15 in the orange cells of column H.</t>
  </si>
  <si>
    <t>For the default scoring approach, the user determines a score based on a scale of 0-15. For optional scoring, the spreadsheet will automatically convert the Likert scale scores (column J) to a suggested 0-15 value for comparison (column G). The user can reference the "Build the Case" table to the right as a reasonableness check on the manually entered scores.</t>
  </si>
  <si>
    <t>Samantha.R.Wiest@erdc.dren.mil, Garrett.T.Menichino@usace.army.mil</t>
  </si>
  <si>
    <t xml:space="preserve">Calculates variable and outcome values for the bar charts. </t>
  </si>
  <si>
    <t>Calculates values for the "Variable Score Check" in column G</t>
  </si>
  <si>
    <t>Numerical values that correlate to qualitative Likert scale scores in column J</t>
  </si>
  <si>
    <t>Password</t>
  </si>
  <si>
    <t>Riparian</t>
  </si>
  <si>
    <t>This model is provided for free as part of the USACE Technical Report "Riparian Ecological Function Index (REFI)" by Samantha R. Wiest, Garrett T. Menichino, and S. Kyle Mckay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</si>
</sst>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09]mmmm\ d\,\ 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1986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</patternFill>
    </fill>
    <fill>
      <patternFill patternType="solid">
        <fgColor rgb="FFFF6969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11" fillId="17" borderId="56" applyNumberFormat="0" applyAlignment="0" applyProtection="0"/>
    <xf numFmtId="0" fontId="12" fillId="0" borderId="0" applyNumberFormat="0" applyFill="0" applyBorder="0" applyAlignment="0" applyProtection="0"/>
  </cellStyleXfs>
  <cellXfs count="364">
    <xf numFmtId="0" fontId="0" fillId="0" borderId="0" xfId="0"/>
    <xf numFmtId="0" fontId="2" fillId="0" borderId="0" xfId="0" applyFont="1"/>
    <xf numFmtId="0" fontId="0" fillId="0" borderId="0" xfId="0" applyBorder="1"/>
    <xf numFmtId="0" fontId="0" fillId="12" borderId="5" xfId="0" applyFill="1" applyBorder="1"/>
    <xf numFmtId="0" fontId="0" fillId="6" borderId="5" xfId="0" applyFill="1" applyBorder="1"/>
    <xf numFmtId="0" fontId="0" fillId="0" borderId="0" xfId="0" applyBorder="1" applyAlignment="1"/>
    <xf numFmtId="2" fontId="4" fillId="0" borderId="0" xfId="1" applyNumberFormat="1" applyFont="1" applyFill="1" applyBorder="1" applyAlignment="1" applyProtection="1">
      <alignment vertical="center"/>
      <protection locked="0"/>
    </xf>
    <xf numFmtId="0" fontId="0" fillId="0" borderId="5" xfId="0" applyBorder="1"/>
    <xf numFmtId="0" fontId="3" fillId="0" borderId="0" xfId="0" applyFont="1" applyBorder="1" applyAlignment="1">
      <alignment vertical="center" wrapText="1"/>
    </xf>
    <xf numFmtId="0" fontId="0" fillId="2" borderId="8" xfId="0" applyFill="1" applyBorder="1"/>
    <xf numFmtId="0" fontId="0" fillId="2" borderId="0" xfId="0" applyFill="1" applyBorder="1"/>
    <xf numFmtId="0" fontId="0" fillId="3" borderId="8" xfId="0" applyFill="1" applyBorder="1"/>
    <xf numFmtId="0" fontId="0" fillId="3" borderId="0" xfId="0" applyFill="1" applyBorder="1"/>
    <xf numFmtId="0" fontId="0" fillId="7" borderId="0" xfId="0" applyFill="1" applyBorder="1" applyAlignment="1">
      <alignment horizontal="left"/>
    </xf>
    <xf numFmtId="0" fontId="0" fillId="7" borderId="11" xfId="0" applyFill="1" applyBorder="1" applyAlignment="1">
      <alignment horizontal="left"/>
    </xf>
    <xf numFmtId="0" fontId="0" fillId="4" borderId="0" xfId="0" applyFill="1" applyBorder="1"/>
    <xf numFmtId="0" fontId="0" fillId="4" borderId="11" xfId="0" applyFill="1" applyBorder="1" applyAlignment="1">
      <alignment horizontal="left"/>
    </xf>
    <xf numFmtId="0" fontId="0" fillId="10" borderId="0" xfId="0" applyFill="1" applyBorder="1"/>
    <xf numFmtId="0" fontId="0" fillId="10" borderId="11" xfId="0" applyFill="1" applyBorder="1" applyAlignment="1">
      <alignment horizontal="left"/>
    </xf>
    <xf numFmtId="0" fontId="0" fillId="11" borderId="0" xfId="0" applyFill="1" applyBorder="1"/>
    <xf numFmtId="0" fontId="0" fillId="11" borderId="11" xfId="0" applyFill="1" applyBorder="1" applyAlignment="1">
      <alignment horizontal="left"/>
    </xf>
    <xf numFmtId="1" fontId="0" fillId="13" borderId="5" xfId="0" applyNumberFormat="1" applyFont="1" applyFill="1" applyBorder="1" applyAlignment="1">
      <alignment horizontal="center" vertical="center"/>
    </xf>
    <xf numFmtId="0" fontId="5" fillId="14" borderId="29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14" borderId="9" xfId="0" applyFont="1" applyFill="1" applyBorder="1" applyAlignment="1" applyProtection="1">
      <alignment vertical="center"/>
      <protection locked="0"/>
    </xf>
    <xf numFmtId="0" fontId="4" fillId="14" borderId="0" xfId="0" applyFont="1" applyFill="1" applyBorder="1" applyAlignment="1" applyProtection="1">
      <alignment vertical="center"/>
      <protection locked="0"/>
    </xf>
    <xf numFmtId="0" fontId="4" fillId="14" borderId="0" xfId="0" applyFont="1" applyFill="1" applyBorder="1" applyAlignment="1" applyProtection="1">
      <alignment horizontal="right" vertical="center"/>
      <protection locked="0"/>
    </xf>
    <xf numFmtId="0" fontId="0" fillId="7" borderId="8" xfId="0" applyFill="1" applyBorder="1"/>
    <xf numFmtId="0" fontId="0" fillId="7" borderId="16" xfId="0" applyFill="1" applyBorder="1"/>
    <xf numFmtId="0" fontId="0" fillId="7" borderId="17" xfId="0" applyFill="1" applyBorder="1"/>
    <xf numFmtId="0" fontId="4" fillId="14" borderId="20" xfId="0" applyFont="1" applyFill="1" applyBorder="1" applyAlignment="1" applyProtection="1">
      <alignment horizontal="right" vertical="center"/>
      <protection locked="0"/>
    </xf>
    <xf numFmtId="0" fontId="0" fillId="4" borderId="19" xfId="0" applyFill="1" applyBorder="1"/>
    <xf numFmtId="0" fontId="0" fillId="15" borderId="0" xfId="0" applyFill="1" applyBorder="1" applyAlignment="1">
      <alignment horizontal="left"/>
    </xf>
    <xf numFmtId="0" fontId="0" fillId="15" borderId="44" xfId="0" applyFill="1" applyBorder="1" applyAlignment="1">
      <alignment horizontal="left"/>
    </xf>
    <xf numFmtId="1" fontId="0" fillId="13" borderId="26" xfId="0" applyNumberFormat="1" applyFont="1" applyFill="1" applyBorder="1" applyAlignment="1">
      <alignment horizontal="center" vertical="center"/>
    </xf>
    <xf numFmtId="0" fontId="0" fillId="0" borderId="10" xfId="0" applyBorder="1"/>
    <xf numFmtId="1" fontId="0" fillId="2" borderId="2" xfId="1" applyNumberFormat="1" applyFont="1" applyFill="1" applyBorder="1" applyAlignment="1" applyProtection="1">
      <alignment horizontal="center"/>
      <protection locked="0"/>
    </xf>
    <xf numFmtId="1" fontId="0" fillId="2" borderId="10" xfId="1" applyNumberFormat="1" applyFont="1" applyFill="1" applyBorder="1" applyAlignment="1" applyProtection="1">
      <alignment horizontal="center"/>
      <protection locked="0"/>
    </xf>
    <xf numFmtId="1" fontId="0" fillId="3" borderId="2" xfId="1" applyNumberFormat="1" applyFont="1" applyFill="1" applyBorder="1" applyAlignment="1" applyProtection="1">
      <alignment horizontal="center"/>
      <protection locked="0"/>
    </xf>
    <xf numFmtId="1" fontId="0" fillId="3" borderId="10" xfId="1" applyNumberFormat="1" applyFont="1" applyFill="1" applyBorder="1" applyAlignment="1" applyProtection="1">
      <alignment horizontal="center"/>
      <protection locked="0"/>
    </xf>
    <xf numFmtId="1" fontId="0" fillId="7" borderId="2" xfId="1" applyNumberFormat="1" applyFont="1" applyFill="1" applyBorder="1" applyAlignment="1" applyProtection="1">
      <alignment horizontal="center"/>
      <protection locked="0"/>
    </xf>
    <xf numFmtId="1" fontId="0" fillId="7" borderId="4" xfId="1" applyNumberFormat="1" applyFont="1" applyFill="1" applyBorder="1" applyAlignment="1" applyProtection="1">
      <alignment horizontal="center"/>
      <protection locked="0"/>
    </xf>
    <xf numFmtId="1" fontId="0" fillId="7" borderId="10" xfId="1" applyNumberFormat="1" applyFont="1" applyFill="1" applyBorder="1" applyAlignment="1" applyProtection="1">
      <alignment horizontal="center"/>
      <protection locked="0"/>
    </xf>
    <xf numFmtId="1" fontId="0" fillId="4" borderId="10" xfId="1" applyNumberFormat="1" applyFont="1" applyFill="1" applyBorder="1" applyAlignment="1" applyProtection="1">
      <alignment horizontal="center"/>
      <protection locked="0"/>
    </xf>
    <xf numFmtId="1" fontId="0" fillId="4" borderId="4" xfId="1" applyNumberFormat="1" applyFont="1" applyFill="1" applyBorder="1" applyAlignment="1" applyProtection="1">
      <alignment horizontal="center"/>
      <protection locked="0"/>
    </xf>
    <xf numFmtId="1" fontId="0" fillId="10" borderId="10" xfId="1" applyNumberFormat="1" applyFont="1" applyFill="1" applyBorder="1" applyAlignment="1" applyProtection="1">
      <alignment horizontal="center"/>
      <protection locked="0"/>
    </xf>
    <xf numFmtId="1" fontId="0" fillId="10" borderId="4" xfId="1" applyNumberFormat="1" applyFont="1" applyFill="1" applyBorder="1" applyAlignment="1" applyProtection="1">
      <alignment horizontal="center"/>
      <protection locked="0"/>
    </xf>
    <xf numFmtId="1" fontId="0" fillId="11" borderId="10" xfId="1" applyNumberFormat="1" applyFont="1" applyFill="1" applyBorder="1" applyAlignment="1" applyProtection="1">
      <alignment horizontal="center"/>
      <protection locked="0"/>
    </xf>
    <xf numFmtId="1" fontId="0" fillId="11" borderId="4" xfId="1" applyNumberFormat="1" applyFont="1" applyFill="1" applyBorder="1" applyAlignment="1" applyProtection="1">
      <alignment horizontal="center"/>
      <protection locked="0"/>
    </xf>
    <xf numFmtId="1" fontId="0" fillId="15" borderId="10" xfId="1" applyNumberFormat="1" applyFont="1" applyFill="1" applyBorder="1" applyAlignment="1" applyProtection="1">
      <alignment horizontal="center"/>
      <protection locked="0"/>
    </xf>
    <xf numFmtId="1" fontId="0" fillId="15" borderId="4" xfId="1" applyNumberFormat="1" applyFont="1" applyFill="1" applyBorder="1" applyAlignment="1" applyProtection="1">
      <alignment horizontal="center"/>
      <protection locked="0"/>
    </xf>
    <xf numFmtId="1" fontId="0" fillId="13" borderId="15" xfId="0" applyNumberFormat="1" applyFont="1" applyFill="1" applyBorder="1" applyAlignment="1">
      <alignment horizontal="center" vertical="center"/>
    </xf>
    <xf numFmtId="1" fontId="0" fillId="13" borderId="45" xfId="0" applyNumberFormat="1" applyFont="1" applyFill="1" applyBorder="1" applyAlignment="1">
      <alignment horizontal="center" vertical="center"/>
    </xf>
    <xf numFmtId="1" fontId="0" fillId="2" borderId="4" xfId="1" applyNumberFormat="1" applyFont="1" applyFill="1" applyBorder="1" applyAlignment="1" applyProtection="1">
      <alignment horizontal="center"/>
      <protection locked="0"/>
    </xf>
    <xf numFmtId="0" fontId="8" fillId="0" borderId="5" xfId="0" applyFont="1" applyBorder="1"/>
    <xf numFmtId="0" fontId="8" fillId="0" borderId="5" xfId="0" applyFont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4" fillId="13" borderId="5" xfId="0" applyFont="1" applyFill="1" applyBorder="1" applyAlignment="1" applyProtection="1">
      <alignment horizontal="center" vertical="center"/>
      <protection locked="0"/>
    </xf>
    <xf numFmtId="0" fontId="4" fillId="13" borderId="15" xfId="0" applyFont="1" applyFill="1" applyBorder="1" applyAlignment="1" applyProtection="1">
      <alignment horizontal="center" vertical="center"/>
      <protection locked="0"/>
    </xf>
    <xf numFmtId="0" fontId="4" fillId="13" borderId="26" xfId="0" applyFont="1" applyFill="1" applyBorder="1" applyAlignment="1" applyProtection="1">
      <alignment horizontal="center" vertical="center"/>
      <protection locked="0"/>
    </xf>
    <xf numFmtId="0" fontId="4" fillId="13" borderId="4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8" borderId="0" xfId="0" applyFill="1"/>
    <xf numFmtId="0" fontId="0" fillId="8" borderId="0" xfId="0" applyFill="1" applyBorder="1"/>
    <xf numFmtId="0" fontId="2" fillId="8" borderId="0" xfId="0" applyFont="1" applyFill="1" applyBorder="1"/>
    <xf numFmtId="0" fontId="0" fillId="8" borderId="0" xfId="0" applyFill="1" applyBorder="1" applyAlignment="1"/>
    <xf numFmtId="0" fontId="2" fillId="8" borderId="0" xfId="0" applyFont="1" applyFill="1"/>
    <xf numFmtId="0" fontId="2" fillId="8" borderId="14" xfId="0" applyFont="1" applyFill="1" applyBorder="1"/>
    <xf numFmtId="0" fontId="0" fillId="8" borderId="0" xfId="0" applyFill="1" applyAlignment="1"/>
    <xf numFmtId="0" fontId="0" fillId="8" borderId="0" xfId="0" applyFill="1" applyAlignment="1">
      <alignment horizontal="center"/>
    </xf>
    <xf numFmtId="0" fontId="13" fillId="8" borderId="57" xfId="0" applyFont="1" applyFill="1" applyBorder="1"/>
    <xf numFmtId="0" fontId="0" fillId="8" borderId="57" xfId="0" applyFill="1" applyBorder="1"/>
    <xf numFmtId="0" fontId="0" fillId="8" borderId="58" xfId="0" applyFill="1" applyBorder="1"/>
    <xf numFmtId="0" fontId="13" fillId="8" borderId="59" xfId="0" applyFont="1" applyFill="1" applyBorder="1"/>
    <xf numFmtId="0" fontId="0" fillId="8" borderId="5" xfId="0" applyFill="1" applyBorder="1" applyAlignment="1">
      <alignment horizontal="center"/>
    </xf>
    <xf numFmtId="0" fontId="15" fillId="8" borderId="57" xfId="4" applyFont="1" applyFill="1" applyBorder="1" applyAlignment="1" applyProtection="1"/>
    <xf numFmtId="0" fontId="16" fillId="8" borderId="60" xfId="0" applyFont="1" applyFill="1" applyBorder="1" applyAlignment="1">
      <alignment horizontal="center"/>
    </xf>
    <xf numFmtId="0" fontId="6" fillId="8" borderId="57" xfId="0" applyFont="1" applyFill="1" applyBorder="1"/>
    <xf numFmtId="165" fontId="0" fillId="8" borderId="57" xfId="0" applyNumberFormat="1" applyFill="1" applyBorder="1" applyAlignment="1">
      <alignment horizontal="left"/>
    </xf>
    <xf numFmtId="0" fontId="0" fillId="8" borderId="61" xfId="0" applyFill="1" applyBorder="1" applyAlignment="1">
      <alignment wrapText="1"/>
    </xf>
    <xf numFmtId="0" fontId="0" fillId="8" borderId="49" xfId="0" applyFill="1" applyBorder="1" applyAlignment="1">
      <alignment wrapText="1"/>
    </xf>
    <xf numFmtId="0" fontId="0" fillId="8" borderId="12" xfId="0" applyFill="1" applyBorder="1" applyAlignment="1">
      <alignment wrapText="1"/>
    </xf>
    <xf numFmtId="0" fontId="14" fillId="8" borderId="0" xfId="0" applyFont="1" applyFill="1" applyBorder="1" applyAlignment="1">
      <alignment horizontal="center"/>
    </xf>
    <xf numFmtId="0" fontId="0" fillId="8" borderId="2" xfId="0" applyFill="1" applyBorder="1" applyAlignment="1">
      <alignment wrapText="1"/>
    </xf>
    <xf numFmtId="0" fontId="0" fillId="8" borderId="4" xfId="0" applyFill="1" applyBorder="1" applyAlignment="1">
      <alignment wrapText="1"/>
    </xf>
    <xf numFmtId="0" fontId="17" fillId="17" borderId="56" xfId="3" applyFont="1" applyAlignment="1">
      <alignment horizontal="center"/>
    </xf>
    <xf numFmtId="0" fontId="0" fillId="10" borderId="5" xfId="0" applyFill="1" applyBorder="1" applyAlignment="1">
      <alignment horizontal="center"/>
    </xf>
    <xf numFmtId="0" fontId="0" fillId="8" borderId="47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8" borderId="64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164" fontId="0" fillId="8" borderId="29" xfId="0" applyNumberFormat="1" applyFill="1" applyBorder="1" applyAlignment="1">
      <alignment horizontal="center"/>
    </xf>
    <xf numFmtId="0" fontId="0" fillId="8" borderId="30" xfId="0" applyFill="1" applyBorder="1" applyAlignment="1">
      <alignment horizontal="center"/>
    </xf>
    <xf numFmtId="0" fontId="0" fillId="8" borderId="66" xfId="0" applyFill="1" applyBorder="1" applyAlignment="1">
      <alignment horizontal="center"/>
    </xf>
    <xf numFmtId="164" fontId="0" fillId="8" borderId="33" xfId="0" applyNumberFormat="1" applyFill="1" applyBorder="1" applyAlignment="1">
      <alignment horizontal="center"/>
    </xf>
    <xf numFmtId="0" fontId="2" fillId="8" borderId="0" xfId="0" applyFont="1" applyFill="1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Fill="1" applyBorder="1"/>
    <xf numFmtId="0" fontId="0" fillId="0" borderId="0" xfId="0" applyFill="1" applyBorder="1" applyAlignment="1"/>
    <xf numFmtId="0" fontId="8" fillId="0" borderId="0" xfId="0" applyFont="1" applyFill="1" applyBorder="1"/>
    <xf numFmtId="1" fontId="0" fillId="14" borderId="5" xfId="1" applyNumberFormat="1" applyFont="1" applyFill="1" applyBorder="1" applyAlignment="1" applyProtection="1">
      <alignment horizontal="center"/>
      <protection locked="0"/>
    </xf>
    <xf numFmtId="0" fontId="17" fillId="17" borderId="56" xfId="3" applyFont="1" applyAlignment="1">
      <alignment horizontal="right"/>
    </xf>
    <xf numFmtId="2" fontId="17" fillId="17" borderId="56" xfId="3" applyNumberFormat="1" applyFont="1" applyAlignment="1">
      <alignment horizontal="center"/>
    </xf>
    <xf numFmtId="0" fontId="8" fillId="14" borderId="5" xfId="0" applyFont="1" applyFill="1" applyBorder="1" applyAlignment="1">
      <alignment horizontal="center"/>
    </xf>
    <xf numFmtId="0" fontId="0" fillId="14" borderId="5" xfId="0" applyFill="1" applyBorder="1" applyAlignment="1">
      <alignment horizontal="center"/>
    </xf>
    <xf numFmtId="0" fontId="5" fillId="10" borderId="6" xfId="0" applyFont="1" applyFill="1" applyBorder="1" applyAlignment="1" applyProtection="1">
      <alignment horizontal="center" vertical="center"/>
      <protection locked="0"/>
    </xf>
    <xf numFmtId="0" fontId="5" fillId="10" borderId="7" xfId="0" applyFont="1" applyFill="1" applyBorder="1" applyAlignment="1" applyProtection="1">
      <alignment horizontal="center" vertical="center"/>
      <protection locked="0"/>
    </xf>
    <xf numFmtId="0" fontId="5" fillId="10" borderId="55" xfId="0" applyFont="1" applyFill="1" applyBorder="1" applyAlignment="1" applyProtection="1">
      <alignment horizontal="center" vertical="center"/>
      <protection locked="0"/>
    </xf>
    <xf numFmtId="0" fontId="5" fillId="10" borderId="67" xfId="0" applyFont="1" applyFill="1" applyBorder="1" applyAlignment="1" applyProtection="1">
      <alignment horizontal="center" vertical="center"/>
      <protection locked="0"/>
    </xf>
    <xf numFmtId="0" fontId="5" fillId="10" borderId="20" xfId="0" applyFont="1" applyFill="1" applyBorder="1" applyAlignment="1" applyProtection="1">
      <alignment horizontal="center" vertical="center"/>
      <protection locked="0"/>
    </xf>
    <xf numFmtId="0" fontId="5" fillId="10" borderId="21" xfId="0" applyFont="1" applyFill="1" applyBorder="1" applyAlignment="1" applyProtection="1">
      <alignment horizontal="center" vertical="center"/>
      <protection locked="0"/>
    </xf>
    <xf numFmtId="0" fontId="5" fillId="14" borderId="39" xfId="0" applyFont="1" applyFill="1" applyBorder="1" applyAlignment="1">
      <alignment horizontal="center"/>
    </xf>
    <xf numFmtId="0" fontId="5" fillId="14" borderId="40" xfId="0" applyFont="1" applyFill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14" fontId="4" fillId="10" borderId="6" xfId="0" applyNumberFormat="1" applyFont="1" applyFill="1" applyBorder="1" applyAlignment="1" applyProtection="1">
      <alignment horizontal="left" vertical="center"/>
      <protection locked="0"/>
    </xf>
    <xf numFmtId="0" fontId="4" fillId="10" borderId="7" xfId="0" applyFont="1" applyFill="1" applyBorder="1" applyAlignment="1" applyProtection="1">
      <alignment horizontal="left" vertical="center"/>
      <protection locked="0"/>
    </xf>
    <xf numFmtId="0" fontId="4" fillId="10" borderId="41" xfId="0" applyFont="1" applyFill="1" applyBorder="1" applyAlignment="1" applyProtection="1">
      <alignment horizontal="left" vertical="center"/>
      <protection locked="0"/>
    </xf>
    <xf numFmtId="0" fontId="4" fillId="10" borderId="38" xfId="0" applyFont="1" applyFill="1" applyBorder="1" applyAlignment="1" applyProtection="1">
      <alignment horizontal="left" vertical="center"/>
      <protection locked="0"/>
    </xf>
    <xf numFmtId="0" fontId="3" fillId="14" borderId="4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4" fillId="10" borderId="50" xfId="0" applyFont="1" applyFill="1" applyBorder="1" applyAlignment="1" applyProtection="1">
      <alignment horizontal="left" vertical="center"/>
      <protection locked="0"/>
    </xf>
    <xf numFmtId="0" fontId="4" fillId="10" borderId="13" xfId="0" applyFont="1" applyFill="1" applyBorder="1" applyAlignment="1" applyProtection="1">
      <alignment horizontal="left" vertical="center"/>
      <protection locked="0"/>
    </xf>
    <xf numFmtId="0" fontId="4" fillId="10" borderId="6" xfId="0" applyFont="1" applyFill="1" applyBorder="1" applyAlignment="1" applyProtection="1">
      <alignment horizontal="left" vertical="center"/>
      <protection locked="0"/>
    </xf>
    <xf numFmtId="0" fontId="3" fillId="10" borderId="6" xfId="0" applyFont="1" applyFill="1" applyBorder="1" applyAlignment="1" applyProtection="1">
      <alignment horizontal="center" vertical="center"/>
      <protection locked="0"/>
    </xf>
    <xf numFmtId="0" fontId="3" fillId="10" borderId="7" xfId="0" applyFont="1" applyFill="1" applyBorder="1" applyAlignment="1" applyProtection="1">
      <alignment horizontal="center" vertical="center"/>
      <protection locked="0"/>
    </xf>
    <xf numFmtId="0" fontId="3" fillId="10" borderId="55" xfId="0" applyFont="1" applyFill="1" applyBorder="1" applyAlignment="1" applyProtection="1">
      <alignment horizontal="center" vertical="center"/>
      <protection locked="0"/>
    </xf>
    <xf numFmtId="1" fontId="4" fillId="10" borderId="68" xfId="1" applyNumberFormat="1" applyFont="1" applyFill="1" applyBorder="1" applyAlignment="1" applyProtection="1">
      <alignment horizontal="center" vertical="center"/>
      <protection locked="0"/>
    </xf>
    <xf numFmtId="1" fontId="4" fillId="10" borderId="43" xfId="1" applyNumberFormat="1" applyFont="1" applyFill="1" applyBorder="1" applyAlignment="1" applyProtection="1">
      <alignment horizontal="center" vertical="center"/>
      <protection locked="0"/>
    </xf>
    <xf numFmtId="1" fontId="4" fillId="10" borderId="69" xfId="1" applyNumberFormat="1" applyFont="1" applyFill="1" applyBorder="1" applyAlignment="1" applyProtection="1">
      <alignment horizontal="center" vertical="center"/>
      <protection locked="0"/>
    </xf>
    <xf numFmtId="0" fontId="5" fillId="0" borderId="2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" fontId="4" fillId="10" borderId="70" xfId="1" applyNumberFormat="1" applyFont="1" applyFill="1" applyBorder="1" applyAlignment="1" applyProtection="1">
      <alignment horizontal="center" vertical="center"/>
      <protection locked="0"/>
    </xf>
    <xf numFmtId="0" fontId="0" fillId="8" borderId="0" xfId="0" applyFill="1" applyAlignment="1">
      <alignment horizontal="center" wrapText="1"/>
    </xf>
    <xf numFmtId="0" fontId="0" fillId="8" borderId="10" xfId="0" applyFill="1" applyBorder="1" applyAlignment="1">
      <alignment horizontal="center" wrapText="1"/>
    </xf>
    <xf numFmtId="0" fontId="5" fillId="14" borderId="5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/>
    </xf>
    <xf numFmtId="0" fontId="0" fillId="9" borderId="22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13" borderId="0" xfId="0" applyFill="1" applyBorder="1" applyAlignment="1">
      <alignment horizontal="center"/>
    </xf>
    <xf numFmtId="0" fontId="0" fillId="18" borderId="0" xfId="0" applyFill="1" applyBorder="1" applyAlignment="1">
      <alignment horizontal="center"/>
    </xf>
    <xf numFmtId="0" fontId="0" fillId="18" borderId="20" xfId="0" applyFill="1" applyBorder="1" applyAlignment="1">
      <alignment horizontal="center"/>
    </xf>
    <xf numFmtId="0" fontId="5" fillId="0" borderId="48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" fontId="4" fillId="8" borderId="32" xfId="1" applyNumberFormat="1" applyFont="1" applyFill="1" applyBorder="1" applyAlignment="1" applyProtection="1">
      <alignment horizontal="center" vertical="center"/>
      <protection locked="0"/>
    </xf>
    <xf numFmtId="1" fontId="4" fillId="8" borderId="30" xfId="1" applyNumberFormat="1" applyFont="1" applyFill="1" applyBorder="1" applyAlignment="1" applyProtection="1">
      <alignment horizontal="center" vertical="center"/>
      <protection locked="0"/>
    </xf>
    <xf numFmtId="1" fontId="4" fillId="8" borderId="33" xfId="1" applyNumberFormat="1" applyFont="1" applyFill="1" applyBorder="1" applyAlignment="1" applyProtection="1">
      <alignment horizontal="center" vertical="center"/>
      <protection locked="0"/>
    </xf>
    <xf numFmtId="1" fontId="4" fillId="8" borderId="34" xfId="1" applyNumberFormat="1" applyFont="1" applyFill="1" applyBorder="1" applyAlignment="1" applyProtection="1">
      <alignment horizontal="center" vertical="center"/>
      <protection locked="0"/>
    </xf>
    <xf numFmtId="1" fontId="4" fillId="8" borderId="18" xfId="1" applyNumberFormat="1" applyFont="1" applyFill="1" applyBorder="1" applyAlignment="1" applyProtection="1">
      <alignment horizontal="center" vertical="center"/>
      <protection locked="0"/>
    </xf>
    <xf numFmtId="1" fontId="4" fillId="8" borderId="35" xfId="1" applyNumberFormat="1" applyFont="1" applyFill="1" applyBorder="1" applyAlignment="1" applyProtection="1">
      <alignment horizontal="center" vertical="center"/>
      <protection locked="0"/>
    </xf>
    <xf numFmtId="1" fontId="4" fillId="8" borderId="36" xfId="1" applyNumberFormat="1" applyFont="1" applyFill="1" applyBorder="1" applyAlignment="1" applyProtection="1">
      <alignment horizontal="center" vertical="center"/>
      <protection locked="0"/>
    </xf>
    <xf numFmtId="0" fontId="4" fillId="4" borderId="28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10" borderId="28" xfId="0" applyFont="1" applyFill="1" applyBorder="1" applyAlignment="1">
      <alignment horizontal="center" vertical="center"/>
    </xf>
    <xf numFmtId="0" fontId="4" fillId="10" borderId="37" xfId="0" applyFont="1" applyFill="1" applyBorder="1" applyAlignment="1">
      <alignment horizontal="center" vertical="center"/>
    </xf>
    <xf numFmtId="0" fontId="4" fillId="9" borderId="27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1" fontId="4" fillId="8" borderId="24" xfId="1" applyNumberFormat="1" applyFont="1" applyFill="1" applyBorder="1" applyAlignment="1" applyProtection="1">
      <alignment horizontal="center" vertical="center"/>
      <protection locked="0"/>
    </xf>
    <xf numFmtId="0" fontId="4" fillId="4" borderId="27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4" fillId="13" borderId="34" xfId="1" applyNumberFormat="1" applyFont="1" applyFill="1" applyBorder="1" applyAlignment="1" applyProtection="1">
      <alignment horizontal="center" vertical="center"/>
      <protection locked="0"/>
    </xf>
    <xf numFmtId="1" fontId="4" fillId="13" borderId="18" xfId="1" applyNumberFormat="1" applyFont="1" applyFill="1" applyBorder="1" applyAlignment="1" applyProtection="1">
      <alignment horizontal="center" vertical="center"/>
      <protection locked="0"/>
    </xf>
    <xf numFmtId="1" fontId="4" fillId="13" borderId="24" xfId="1" applyNumberFormat="1" applyFont="1" applyFill="1" applyBorder="1" applyAlignment="1" applyProtection="1">
      <alignment horizontal="center" vertical="center"/>
      <protection locked="0"/>
    </xf>
    <xf numFmtId="2" fontId="4" fillId="7" borderId="27" xfId="0" applyNumberFormat="1" applyFont="1" applyFill="1" applyBorder="1" applyAlignment="1">
      <alignment horizontal="center" vertical="center"/>
    </xf>
    <xf numFmtId="2" fontId="4" fillId="7" borderId="14" xfId="0" applyNumberFormat="1" applyFont="1" applyFill="1" applyBorder="1" applyAlignment="1">
      <alignment horizontal="center" vertical="center"/>
    </xf>
    <xf numFmtId="2" fontId="4" fillId="7" borderId="17" xfId="0" applyNumberFormat="1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1" fontId="4" fillId="13" borderId="21" xfId="1" applyNumberFormat="1" applyFont="1" applyFill="1" applyBorder="1" applyAlignment="1" applyProtection="1">
      <alignment horizontal="center" vertical="center"/>
      <protection locked="0"/>
    </xf>
    <xf numFmtId="2" fontId="4" fillId="4" borderId="27" xfId="0" applyNumberFormat="1" applyFont="1" applyFill="1" applyBorder="1" applyAlignment="1">
      <alignment horizontal="center" vertical="center"/>
    </xf>
    <xf numFmtId="2" fontId="4" fillId="4" borderId="14" xfId="0" applyNumberFormat="1" applyFont="1" applyFill="1" applyBorder="1" applyAlignment="1">
      <alignment horizontal="center" vertical="center"/>
    </xf>
    <xf numFmtId="2" fontId="4" fillId="4" borderId="19" xfId="0" applyNumberFormat="1" applyFont="1" applyFill="1" applyBorder="1" applyAlignment="1">
      <alignment horizontal="center" vertical="center"/>
    </xf>
    <xf numFmtId="2" fontId="4" fillId="15" borderId="27" xfId="0" applyNumberFormat="1" applyFont="1" applyFill="1" applyBorder="1" applyAlignment="1">
      <alignment horizontal="center" vertical="center"/>
    </xf>
    <xf numFmtId="2" fontId="4" fillId="15" borderId="17" xfId="0" applyNumberFormat="1" applyFont="1" applyFill="1" applyBorder="1" applyAlignment="1">
      <alignment horizontal="center" vertical="center"/>
    </xf>
    <xf numFmtId="2" fontId="4" fillId="7" borderId="28" xfId="0" applyNumberFormat="1" applyFont="1" applyFill="1" applyBorder="1" applyAlignment="1">
      <alignment horizontal="center" vertical="center" wrapText="1"/>
    </xf>
    <xf numFmtId="2" fontId="4" fillId="10" borderId="28" xfId="0" applyNumberFormat="1" applyFont="1" applyFill="1" applyBorder="1" applyAlignment="1">
      <alignment horizontal="center" vertical="center"/>
    </xf>
    <xf numFmtId="2" fontId="4" fillId="11" borderId="28" xfId="0" applyNumberFormat="1" applyFont="1" applyFill="1" applyBorder="1" applyAlignment="1">
      <alignment horizontal="center" vertical="center"/>
    </xf>
    <xf numFmtId="2" fontId="4" fillId="4" borderId="28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2" borderId="9" xfId="0" applyNumberFormat="1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 wrapText="1"/>
    </xf>
    <xf numFmtId="1" fontId="4" fillId="3" borderId="8" xfId="0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14" borderId="46" xfId="0" applyFont="1" applyFill="1" applyBorder="1" applyAlignment="1">
      <alignment horizontal="center" vertical="center"/>
    </xf>
    <xf numFmtId="0" fontId="3" fillId="14" borderId="25" xfId="0" applyFont="1" applyFill="1" applyBorder="1" applyAlignment="1">
      <alignment horizontal="center" vertical="center"/>
    </xf>
    <xf numFmtId="0" fontId="5" fillId="14" borderId="16" xfId="0" applyFont="1" applyFill="1" applyBorder="1" applyAlignment="1">
      <alignment horizontal="center"/>
    </xf>
    <xf numFmtId="0" fontId="5" fillId="14" borderId="12" xfId="0" applyFont="1" applyFill="1" applyBorder="1" applyAlignment="1">
      <alignment horizontal="center"/>
    </xf>
    <xf numFmtId="0" fontId="5" fillId="14" borderId="9" xfId="0" applyFont="1" applyFill="1" applyBorder="1" applyAlignment="1">
      <alignment horizontal="center"/>
    </xf>
    <xf numFmtId="0" fontId="5" fillId="14" borderId="43" xfId="0" applyFont="1" applyFill="1" applyBorder="1" applyAlignment="1">
      <alignment horizontal="center"/>
    </xf>
    <xf numFmtId="0" fontId="4" fillId="13" borderId="3" xfId="0" applyFont="1" applyFill="1" applyBorder="1" applyAlignment="1" applyProtection="1">
      <alignment horizontal="left" vertical="center"/>
      <protection locked="0"/>
    </xf>
    <xf numFmtId="0" fontId="4" fillId="13" borderId="11" xfId="0" applyFont="1" applyFill="1" applyBorder="1" applyAlignment="1" applyProtection="1">
      <alignment horizontal="left" vertical="center"/>
      <protection locked="0"/>
    </xf>
    <xf numFmtId="0" fontId="4" fillId="13" borderId="6" xfId="0" applyFont="1" applyFill="1" applyBorder="1" applyAlignment="1" applyProtection="1">
      <alignment horizontal="left" vertical="center"/>
      <protection locked="0"/>
    </xf>
    <xf numFmtId="0" fontId="4" fillId="13" borderId="7" xfId="0" applyFont="1" applyFill="1" applyBorder="1" applyAlignment="1" applyProtection="1">
      <alignment horizontal="left" vertical="center"/>
      <protection locked="0"/>
    </xf>
    <xf numFmtId="0" fontId="4" fillId="13" borderId="41" xfId="0" applyFont="1" applyFill="1" applyBorder="1" applyAlignment="1" applyProtection="1">
      <alignment horizontal="left" vertical="center"/>
      <protection locked="0"/>
    </xf>
    <xf numFmtId="0" fontId="4" fillId="13" borderId="38" xfId="0" applyFont="1" applyFill="1" applyBorder="1" applyAlignment="1" applyProtection="1">
      <alignment horizontal="left" vertical="center"/>
      <protection locked="0"/>
    </xf>
    <xf numFmtId="1" fontId="4" fillId="4" borderId="8" xfId="0" applyNumberFormat="1" applyFont="1" applyFill="1" applyBorder="1" applyAlignment="1">
      <alignment horizontal="center" vertical="center"/>
    </xf>
    <xf numFmtId="1" fontId="4" fillId="4" borderId="0" xfId="0" applyNumberFormat="1" applyFont="1" applyFill="1" applyBorder="1" applyAlignment="1">
      <alignment horizontal="center" vertical="center"/>
    </xf>
    <xf numFmtId="1" fontId="4" fillId="4" borderId="11" xfId="0" applyNumberFormat="1" applyFont="1" applyFill="1" applyBorder="1" applyAlignment="1">
      <alignment horizontal="center" vertical="center"/>
    </xf>
    <xf numFmtId="0" fontId="7" fillId="14" borderId="13" xfId="0" applyFont="1" applyFill="1" applyBorder="1" applyAlignment="1" applyProtection="1">
      <alignment horizontal="center" vertical="center"/>
      <protection locked="0"/>
    </xf>
    <xf numFmtId="0" fontId="7" fillId="14" borderId="23" xfId="0" applyFont="1" applyFill="1" applyBorder="1" applyAlignment="1" applyProtection="1">
      <alignment horizontal="center" vertical="center"/>
      <protection locked="0"/>
    </xf>
    <xf numFmtId="1" fontId="4" fillId="7" borderId="7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/>
    </xf>
    <xf numFmtId="1" fontId="4" fillId="10" borderId="7" xfId="0" applyNumberFormat="1" applyFont="1" applyFill="1" applyBorder="1" applyAlignment="1">
      <alignment horizontal="center" vertical="center"/>
    </xf>
    <xf numFmtId="1" fontId="4" fillId="11" borderId="7" xfId="0" applyNumberFormat="1" applyFont="1" applyFill="1" applyBorder="1" applyAlignment="1">
      <alignment horizontal="center" vertical="center"/>
    </xf>
    <xf numFmtId="1" fontId="4" fillId="15" borderId="1" xfId="0" applyNumberFormat="1" applyFont="1" applyFill="1" applyBorder="1" applyAlignment="1">
      <alignment horizontal="center" vertical="center"/>
    </xf>
    <xf numFmtId="1" fontId="4" fillId="15" borderId="3" xfId="0" applyNumberFormat="1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 wrapText="1"/>
    </xf>
    <xf numFmtId="1" fontId="4" fillId="2" borderId="0" xfId="0" applyNumberFormat="1" applyFont="1" applyFill="1" applyBorder="1" applyAlignment="1">
      <alignment horizontal="center" vertical="center" wrapText="1"/>
    </xf>
    <xf numFmtId="1" fontId="4" fillId="2" borderId="11" xfId="0" applyNumberFormat="1" applyFont="1" applyFill="1" applyBorder="1" applyAlignment="1">
      <alignment horizontal="center" vertical="center" wrapText="1"/>
    </xf>
    <xf numFmtId="1" fontId="4" fillId="3" borderId="11" xfId="0" applyNumberFormat="1" applyFont="1" applyFill="1" applyBorder="1" applyAlignment="1">
      <alignment horizontal="center" vertical="center" wrapText="1"/>
    </xf>
    <xf numFmtId="1" fontId="4" fillId="7" borderId="1" xfId="0" applyNumberFormat="1" applyFont="1" applyFill="1" applyBorder="1" applyAlignment="1">
      <alignment horizontal="center" vertical="center"/>
    </xf>
    <xf numFmtId="1" fontId="4" fillId="7" borderId="9" xfId="0" applyNumberFormat="1" applyFont="1" applyFill="1" applyBorder="1" applyAlignment="1">
      <alignment horizontal="center" vertical="center"/>
    </xf>
    <xf numFmtId="1" fontId="4" fillId="7" borderId="3" xfId="0" applyNumberFormat="1" applyFont="1" applyFill="1" applyBorder="1" applyAlignment="1">
      <alignment horizontal="center" vertical="center"/>
    </xf>
    <xf numFmtId="0" fontId="18" fillId="8" borderId="61" xfId="0" applyFont="1" applyFill="1" applyBorder="1" applyAlignment="1">
      <alignment horizontal="center" vertical="center"/>
    </xf>
    <xf numFmtId="0" fontId="18" fillId="8" borderId="49" xfId="0" applyFont="1" applyFill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19" fillId="8" borderId="57" xfId="0" applyFont="1" applyFill="1" applyBorder="1"/>
    <xf numFmtId="0" fontId="19" fillId="8" borderId="57" xfId="0" applyFont="1" applyFill="1" applyBorder="1" applyAlignment="1">
      <alignment horizontal="center" vertical="center"/>
    </xf>
    <xf numFmtId="0" fontId="19" fillId="8" borderId="58" xfId="0" applyFont="1" applyFill="1" applyBorder="1" applyAlignment="1">
      <alignment horizontal="center" vertical="center"/>
    </xf>
    <xf numFmtId="0" fontId="19" fillId="8" borderId="0" xfId="0" applyFont="1" applyFill="1" applyBorder="1" applyAlignment="1">
      <alignment horizontal="center" vertical="center"/>
    </xf>
    <xf numFmtId="0" fontId="18" fillId="8" borderId="0" xfId="0" applyFont="1" applyFill="1" applyBorder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13" fillId="16" borderId="6" xfId="0" applyFont="1" applyFill="1" applyBorder="1" applyAlignment="1">
      <alignment horizontal="center"/>
    </xf>
    <xf numFmtId="0" fontId="13" fillId="16" borderId="55" xfId="0" applyFont="1" applyFill="1" applyBorder="1" applyAlignment="1">
      <alignment horizontal="center"/>
    </xf>
    <xf numFmtId="0" fontId="2" fillId="16" borderId="6" xfId="0" applyFont="1" applyFill="1" applyBorder="1" applyAlignment="1">
      <alignment horizontal="center"/>
    </xf>
    <xf numFmtId="0" fontId="2" fillId="16" borderId="55" xfId="0" applyFont="1" applyFill="1" applyBorder="1" applyAlignment="1">
      <alignment horizontal="center"/>
    </xf>
    <xf numFmtId="0" fontId="20" fillId="8" borderId="57" xfId="0" applyFont="1" applyFill="1" applyBorder="1"/>
    <xf numFmtId="0" fontId="20" fillId="8" borderId="57" xfId="0" applyFont="1" applyFill="1" applyBorder="1" applyAlignment="1">
      <alignment wrapText="1"/>
    </xf>
    <xf numFmtId="0" fontId="20" fillId="8" borderId="57" xfId="0" applyFont="1" applyFill="1" applyBorder="1" applyAlignment="1"/>
    <xf numFmtId="0" fontId="18" fillId="8" borderId="8" xfId="0" applyFont="1" applyFill="1" applyBorder="1" applyAlignment="1">
      <alignment horizontal="center" vertical="center"/>
    </xf>
    <xf numFmtId="0" fontId="3" fillId="14" borderId="53" xfId="0" applyFont="1" applyFill="1" applyBorder="1" applyAlignment="1" applyProtection="1">
      <alignment horizontal="center" vertical="center"/>
    </xf>
    <xf numFmtId="0" fontId="3" fillId="14" borderId="42" xfId="0" applyFont="1" applyFill="1" applyBorder="1" applyAlignment="1" applyProtection="1">
      <alignment horizontal="center" vertical="center"/>
    </xf>
    <xf numFmtId="0" fontId="3" fillId="14" borderId="22" xfId="0" applyFont="1" applyFill="1" applyBorder="1" applyAlignment="1" applyProtection="1">
      <alignment horizontal="center" vertical="center"/>
    </xf>
    <xf numFmtId="0" fontId="3" fillId="14" borderId="47" xfId="0" applyFont="1" applyFill="1" applyBorder="1" applyAlignment="1" applyProtection="1">
      <alignment horizontal="center" vertical="center"/>
    </xf>
    <xf numFmtId="0" fontId="3" fillId="0" borderId="48" xfId="0" applyFont="1" applyBorder="1" applyAlignment="1" applyProtection="1">
      <alignment horizontal="center" vertical="center"/>
    </xf>
    <xf numFmtId="0" fontId="3" fillId="0" borderId="51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49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52" xfId="0" applyFont="1" applyBorder="1" applyAlignment="1" applyProtection="1">
      <alignment horizontal="center" vertical="center"/>
    </xf>
    <xf numFmtId="0" fontId="5" fillId="14" borderId="29" xfId="0" applyFont="1" applyFill="1" applyBorder="1" applyAlignment="1" applyProtection="1">
      <alignment horizontal="center" vertical="center" wrapText="1"/>
    </xf>
    <xf numFmtId="0" fontId="5" fillId="14" borderId="39" xfId="0" applyFont="1" applyFill="1" applyBorder="1" applyAlignment="1" applyProtection="1">
      <alignment horizontal="center"/>
    </xf>
    <xf numFmtId="0" fontId="5" fillId="14" borderId="40" xfId="0" applyFont="1" applyFill="1" applyBorder="1" applyAlignment="1" applyProtection="1">
      <alignment horizontal="center"/>
    </xf>
    <xf numFmtId="0" fontId="5" fillId="14" borderId="22" xfId="0" applyFont="1" applyFill="1" applyBorder="1" applyAlignment="1" applyProtection="1">
      <alignment horizontal="center"/>
    </xf>
    <xf numFmtId="0" fontId="5" fillId="14" borderId="54" xfId="0" applyFont="1" applyFill="1" applyBorder="1" applyAlignment="1" applyProtection="1">
      <alignment horizontal="center"/>
    </xf>
    <xf numFmtId="0" fontId="5" fillId="0" borderId="30" xfId="0" applyFont="1" applyFill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24" xfId="0" applyFont="1" applyBorder="1" applyAlignment="1" applyProtection="1">
      <alignment horizontal="center" vertical="center" wrapText="1"/>
    </xf>
    <xf numFmtId="0" fontId="5" fillId="0" borderId="31" xfId="0" applyFont="1" applyFill="1" applyBorder="1" applyAlignment="1" applyProtection="1">
      <alignment horizontal="center" vertical="center" wrapText="1"/>
    </xf>
    <xf numFmtId="0" fontId="5" fillId="0" borderId="24" xfId="0" applyFont="1" applyFill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/>
    </xf>
    <xf numFmtId="0" fontId="5" fillId="0" borderId="28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35" xfId="0" applyFont="1" applyBorder="1" applyAlignment="1" applyProtection="1">
      <alignment horizontal="center" vertical="center" wrapText="1"/>
    </xf>
    <xf numFmtId="2" fontId="4" fillId="8" borderId="32" xfId="1" applyNumberFormat="1" applyFont="1" applyFill="1" applyBorder="1" applyAlignment="1" applyProtection="1">
      <alignment horizontal="center" vertical="center"/>
    </xf>
    <xf numFmtId="0" fontId="4" fillId="14" borderId="28" xfId="0" applyFont="1" applyFill="1" applyBorder="1" applyAlignment="1" applyProtection="1">
      <alignment horizontal="center" vertical="center" wrapText="1"/>
    </xf>
    <xf numFmtId="164" fontId="4" fillId="8" borderId="34" xfId="1" applyNumberFormat="1" applyFont="1" applyFill="1" applyBorder="1" applyAlignment="1" applyProtection="1">
      <alignment horizontal="center" vertical="center"/>
    </xf>
    <xf numFmtId="164" fontId="4" fillId="8" borderId="34" xfId="1" applyNumberFormat="1" applyFont="1" applyFill="1" applyBorder="1" applyAlignment="1" applyProtection="1">
      <alignment horizontal="center" vertical="center" wrapText="1"/>
    </xf>
    <xf numFmtId="0" fontId="4" fillId="14" borderId="27" xfId="0" applyFont="1" applyFill="1" applyBorder="1" applyAlignment="1" applyProtection="1">
      <alignment horizontal="center" vertical="center" wrapText="1"/>
    </xf>
    <xf numFmtId="1" fontId="4" fillId="14" borderId="5" xfId="0" applyNumberFormat="1" applyFont="1" applyFill="1" applyBorder="1" applyAlignment="1" applyProtection="1">
      <alignment horizontal="center" vertical="center" wrapText="1"/>
    </xf>
    <xf numFmtId="0" fontId="0" fillId="14" borderId="8" xfId="0" applyFill="1" applyBorder="1" applyProtection="1"/>
    <xf numFmtId="1" fontId="0" fillId="10" borderId="15" xfId="0" applyNumberFormat="1" applyFont="1" applyFill="1" applyBorder="1" applyAlignment="1" applyProtection="1">
      <alignment horizontal="center" vertical="center"/>
    </xf>
    <xf numFmtId="2" fontId="4" fillId="8" borderId="30" xfId="1" applyNumberFormat="1" applyFont="1" applyFill="1" applyBorder="1" applyAlignment="1" applyProtection="1">
      <alignment horizontal="center" vertical="center"/>
    </xf>
    <xf numFmtId="164" fontId="4" fillId="8" borderId="18" xfId="1" applyNumberFormat="1" applyFont="1" applyFill="1" applyBorder="1" applyAlignment="1" applyProtection="1">
      <alignment horizontal="center" vertical="center"/>
    </xf>
    <xf numFmtId="164" fontId="4" fillId="8" borderId="18" xfId="1" applyNumberFormat="1" applyFont="1" applyFill="1" applyBorder="1" applyAlignment="1" applyProtection="1">
      <alignment horizontal="center" vertical="center" wrapText="1"/>
    </xf>
    <xf numFmtId="0" fontId="4" fillId="14" borderId="14" xfId="0" applyFont="1" applyFill="1" applyBorder="1" applyAlignment="1" applyProtection="1">
      <alignment horizontal="center" vertical="center" wrapText="1"/>
    </xf>
    <xf numFmtId="0" fontId="0" fillId="14" borderId="0" xfId="0" applyFill="1" applyBorder="1" applyProtection="1"/>
    <xf numFmtId="0" fontId="4" fillId="14" borderId="17" xfId="0" applyFont="1" applyFill="1" applyBorder="1" applyAlignment="1" applyProtection="1">
      <alignment horizontal="center" vertical="center" wrapText="1"/>
    </xf>
    <xf numFmtId="0" fontId="0" fillId="14" borderId="2" xfId="0" applyFill="1" applyBorder="1" applyProtection="1"/>
    <xf numFmtId="0" fontId="0" fillId="14" borderId="10" xfId="0" applyFill="1" applyBorder="1" applyProtection="1"/>
    <xf numFmtId="0" fontId="0" fillId="14" borderId="4" xfId="0" applyFill="1" applyBorder="1" applyProtection="1"/>
    <xf numFmtId="0" fontId="4" fillId="6" borderId="28" xfId="0" applyFont="1" applyFill="1" applyBorder="1" applyAlignment="1" applyProtection="1">
      <alignment horizontal="center" vertical="center" wrapText="1"/>
    </xf>
    <xf numFmtId="0" fontId="4" fillId="6" borderId="28" xfId="0" applyFont="1" applyFill="1" applyBorder="1" applyAlignment="1" applyProtection="1">
      <alignment horizontal="center" vertical="center"/>
    </xf>
    <xf numFmtId="164" fontId="4" fillId="8" borderId="35" xfId="1" applyNumberFormat="1" applyFont="1" applyFill="1" applyBorder="1" applyAlignment="1" applyProtection="1">
      <alignment horizontal="center" vertical="center" wrapText="1"/>
    </xf>
    <xf numFmtId="2" fontId="4" fillId="6" borderId="27" xfId="0" applyNumberFormat="1" applyFont="1" applyFill="1" applyBorder="1" applyAlignment="1" applyProtection="1">
      <alignment horizontal="center" vertical="center"/>
    </xf>
    <xf numFmtId="1" fontId="4" fillId="6" borderId="5" xfId="0" applyNumberFormat="1" applyFont="1" applyFill="1" applyBorder="1" applyAlignment="1" applyProtection="1">
      <alignment horizontal="center" vertical="center" wrapText="1"/>
    </xf>
    <xf numFmtId="0" fontId="0" fillId="6" borderId="8" xfId="0" applyFill="1" applyBorder="1" applyProtection="1"/>
    <xf numFmtId="2" fontId="4" fillId="6" borderId="14" xfId="0" applyNumberFormat="1" applyFont="1" applyFill="1" applyBorder="1" applyAlignment="1" applyProtection="1">
      <alignment horizontal="center" vertical="center"/>
    </xf>
    <xf numFmtId="0" fontId="0" fillId="6" borderId="10" xfId="0" applyFill="1" applyBorder="1" applyProtection="1"/>
    <xf numFmtId="2" fontId="4" fillId="6" borderId="17" xfId="0" applyNumberFormat="1" applyFont="1" applyFill="1" applyBorder="1" applyAlignment="1" applyProtection="1">
      <alignment horizontal="center" vertical="center"/>
    </xf>
    <xf numFmtId="0" fontId="0" fillId="6" borderId="0" xfId="0" applyFill="1" applyBorder="1" applyProtection="1"/>
    <xf numFmtId="2" fontId="4" fillId="6" borderId="28" xfId="0" applyNumberFormat="1" applyFont="1" applyFill="1" applyBorder="1" applyAlignment="1" applyProtection="1">
      <alignment horizontal="center" vertical="center" wrapText="1"/>
    </xf>
    <xf numFmtId="0" fontId="0" fillId="6" borderId="2" xfId="0" applyFill="1" applyBorder="1" applyAlignment="1" applyProtection="1">
      <alignment horizontal="left"/>
    </xf>
    <xf numFmtId="0" fontId="0" fillId="6" borderId="10" xfId="0" applyFill="1" applyBorder="1" applyAlignment="1" applyProtection="1">
      <alignment horizontal="left"/>
    </xf>
    <xf numFmtId="0" fontId="4" fillId="16" borderId="28" xfId="0" applyFont="1" applyFill="1" applyBorder="1" applyAlignment="1" applyProtection="1">
      <alignment horizontal="center" vertical="center" wrapText="1"/>
    </xf>
    <xf numFmtId="164" fontId="4" fillId="8" borderId="35" xfId="1" applyNumberFormat="1" applyFont="1" applyFill="1" applyBorder="1" applyAlignment="1" applyProtection="1">
      <alignment horizontal="center" vertical="center"/>
    </xf>
    <xf numFmtId="0" fontId="4" fillId="16" borderId="27" xfId="0" applyFont="1" applyFill="1" applyBorder="1" applyAlignment="1" applyProtection="1">
      <alignment horizontal="center" vertical="center" wrapText="1"/>
    </xf>
    <xf numFmtId="2" fontId="4" fillId="16" borderId="28" xfId="0" applyNumberFormat="1" applyFont="1" applyFill="1" applyBorder="1" applyAlignment="1" applyProtection="1">
      <alignment horizontal="center" vertical="center"/>
    </xf>
    <xf numFmtId="1" fontId="4" fillId="16" borderId="5" xfId="0" applyNumberFormat="1" applyFont="1" applyFill="1" applyBorder="1" applyAlignment="1" applyProtection="1">
      <alignment horizontal="center" vertical="center" wrapText="1"/>
    </xf>
    <xf numFmtId="0" fontId="0" fillId="16" borderId="2" xfId="0" applyFill="1" applyBorder="1" applyProtection="1"/>
    <xf numFmtId="0" fontId="4" fillId="16" borderId="14" xfId="0" applyFont="1" applyFill="1" applyBorder="1" applyAlignment="1" applyProtection="1">
      <alignment horizontal="center" vertical="center" wrapText="1"/>
    </xf>
    <xf numFmtId="0" fontId="0" fillId="16" borderId="10" xfId="0" applyFill="1" applyBorder="1" applyProtection="1"/>
    <xf numFmtId="0" fontId="0" fillId="16" borderId="4" xfId="0" applyFill="1" applyBorder="1" applyAlignment="1" applyProtection="1">
      <alignment horizontal="left"/>
    </xf>
    <xf numFmtId="0" fontId="0" fillId="16" borderId="10" xfId="0" applyFill="1" applyBorder="1" applyAlignment="1" applyProtection="1">
      <alignment horizontal="left"/>
    </xf>
    <xf numFmtId="2" fontId="4" fillId="16" borderId="27" xfId="0" applyNumberFormat="1" applyFont="1" applyFill="1" applyBorder="1" applyAlignment="1" applyProtection="1">
      <alignment horizontal="center" vertical="center"/>
    </xf>
    <xf numFmtId="0" fontId="0" fillId="16" borderId="0" xfId="0" applyFill="1" applyBorder="1" applyAlignment="1" applyProtection="1">
      <alignment horizontal="left"/>
    </xf>
    <xf numFmtId="2" fontId="4" fillId="16" borderId="14" xfId="0" applyNumberFormat="1" applyFont="1" applyFill="1" applyBorder="1" applyAlignment="1" applyProtection="1">
      <alignment horizontal="center" vertical="center"/>
    </xf>
    <xf numFmtId="0" fontId="4" fillId="16" borderId="17" xfId="0" applyFont="1" applyFill="1" applyBorder="1" applyAlignment="1" applyProtection="1">
      <alignment horizontal="center" vertical="center" wrapText="1"/>
    </xf>
    <xf numFmtId="164" fontId="4" fillId="8" borderId="24" xfId="1" applyNumberFormat="1" applyFont="1" applyFill="1" applyBorder="1" applyAlignment="1" applyProtection="1">
      <alignment horizontal="center" vertical="center" wrapText="1"/>
    </xf>
    <xf numFmtId="2" fontId="4" fillId="16" borderId="17" xfId="0" applyNumberFormat="1" applyFont="1" applyFill="1" applyBorder="1" applyAlignment="1" applyProtection="1">
      <alignment horizontal="center" vertical="center"/>
    </xf>
    <xf numFmtId="0" fontId="4" fillId="16" borderId="28" xfId="0" applyFont="1" applyFill="1" applyBorder="1" applyAlignment="1" applyProtection="1">
      <alignment horizontal="center" vertical="center"/>
    </xf>
    <xf numFmtId="0" fontId="0" fillId="16" borderId="0" xfId="0" applyFill="1" applyBorder="1" applyProtection="1"/>
    <xf numFmtId="2" fontId="4" fillId="8" borderId="33" xfId="1" applyNumberFormat="1" applyFont="1" applyFill="1" applyBorder="1" applyAlignment="1" applyProtection="1">
      <alignment horizontal="center" vertical="center"/>
    </xf>
    <xf numFmtId="0" fontId="4" fillId="16" borderId="37" xfId="0" applyFont="1" applyFill="1" applyBorder="1" applyAlignment="1" applyProtection="1">
      <alignment horizontal="center" vertical="center" wrapText="1"/>
    </xf>
    <xf numFmtId="164" fontId="4" fillId="8" borderId="36" xfId="1" applyNumberFormat="1" applyFont="1" applyFill="1" applyBorder="1" applyAlignment="1" applyProtection="1">
      <alignment horizontal="center" vertical="center"/>
    </xf>
    <xf numFmtId="0" fontId="4" fillId="16" borderId="37" xfId="0" applyFont="1" applyFill="1" applyBorder="1" applyAlignment="1" applyProtection="1">
      <alignment horizontal="center" vertical="center"/>
    </xf>
    <xf numFmtId="164" fontId="4" fillId="8" borderId="36" xfId="1" applyNumberFormat="1" applyFont="1" applyFill="1" applyBorder="1" applyAlignment="1" applyProtection="1">
      <alignment horizontal="center" vertical="center" wrapText="1"/>
    </xf>
    <xf numFmtId="2" fontId="4" fillId="16" borderId="19" xfId="0" applyNumberFormat="1" applyFont="1" applyFill="1" applyBorder="1" applyAlignment="1" applyProtection="1">
      <alignment horizontal="center" vertical="center"/>
    </xf>
    <xf numFmtId="0" fontId="0" fillId="16" borderId="20" xfId="0" applyFill="1" applyBorder="1" applyProtection="1"/>
    <xf numFmtId="1" fontId="0" fillId="10" borderId="45" xfId="0" applyNumberFormat="1" applyFont="1" applyFill="1" applyBorder="1" applyAlignment="1" applyProtection="1">
      <alignment horizontal="center" vertical="center"/>
    </xf>
    <xf numFmtId="0" fontId="0" fillId="8" borderId="0" xfId="0" applyFill="1" applyProtection="1"/>
    <xf numFmtId="0" fontId="0" fillId="8" borderId="0" xfId="0" applyFill="1" applyBorder="1" applyProtection="1"/>
    <xf numFmtId="2" fontId="4" fillId="8" borderId="0" xfId="1" applyNumberFormat="1" applyFont="1" applyFill="1" applyBorder="1" applyAlignment="1" applyProtection="1">
      <alignment vertical="center"/>
    </xf>
    <xf numFmtId="0" fontId="2" fillId="8" borderId="0" xfId="0" applyFont="1" applyFill="1" applyProtection="1"/>
    <xf numFmtId="0" fontId="0" fillId="0" borderId="0" xfId="0" applyProtection="1"/>
    <xf numFmtId="1" fontId="0" fillId="10" borderId="15" xfId="0" applyNumberFormat="1" applyFont="1" applyFill="1" applyBorder="1" applyAlignment="1" applyProtection="1">
      <alignment horizontal="center" vertical="center"/>
      <protection locked="0"/>
    </xf>
    <xf numFmtId="1" fontId="0" fillId="10" borderId="35" xfId="0" applyNumberFormat="1" applyFont="1" applyFill="1" applyBorder="1" applyAlignment="1" applyProtection="1">
      <alignment horizontal="center" vertical="center"/>
      <protection locked="0"/>
    </xf>
    <xf numFmtId="0" fontId="0" fillId="10" borderId="22" xfId="0" applyFill="1" applyBorder="1" applyAlignment="1" applyProtection="1">
      <alignment vertical="top"/>
    </xf>
    <xf numFmtId="0" fontId="0" fillId="10" borderId="47" xfId="0" applyFill="1" applyBorder="1" applyAlignment="1" applyProtection="1">
      <alignment vertical="top"/>
    </xf>
    <xf numFmtId="0" fontId="2" fillId="10" borderId="48" xfId="0" applyFont="1" applyFill="1" applyBorder="1" applyAlignment="1" applyProtection="1">
      <alignment vertical="top"/>
    </xf>
    <xf numFmtId="0" fontId="0" fillId="10" borderId="14" xfId="0" applyFill="1" applyBorder="1" applyAlignment="1" applyProtection="1">
      <alignment horizontal="center" vertical="top"/>
      <protection locked="0"/>
    </xf>
    <xf numFmtId="0" fontId="0" fillId="10" borderId="0" xfId="0" applyFill="1" applyBorder="1" applyAlignment="1" applyProtection="1">
      <alignment horizontal="center" vertical="top"/>
      <protection locked="0"/>
    </xf>
    <xf numFmtId="0" fontId="0" fillId="10" borderId="18" xfId="0" applyFill="1" applyBorder="1" applyAlignment="1" applyProtection="1">
      <alignment horizontal="center" vertical="top"/>
      <protection locked="0"/>
    </xf>
    <xf numFmtId="0" fontId="0" fillId="10" borderId="19" xfId="0" applyFill="1" applyBorder="1" applyAlignment="1" applyProtection="1">
      <alignment horizontal="center" vertical="top"/>
      <protection locked="0"/>
    </xf>
    <xf numFmtId="0" fontId="0" fillId="10" borderId="20" xfId="0" applyFill="1" applyBorder="1" applyAlignment="1" applyProtection="1">
      <alignment horizontal="center" vertical="top"/>
      <protection locked="0"/>
    </xf>
    <xf numFmtId="0" fontId="0" fillId="10" borderId="21" xfId="0" applyFill="1" applyBorder="1" applyAlignment="1" applyProtection="1">
      <alignment horizontal="center" vertical="top"/>
      <protection locked="0"/>
    </xf>
  </cellXfs>
  <cellStyles count="5">
    <cellStyle name="Calculation" xfId="3" builtinId="22"/>
    <cellStyle name="Hyperlink" xfId="4" builtinId="8"/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2" defaultPivotStyle="PivotStyleLight16"/>
  <colors>
    <mruColors>
      <color rgb="FFFF6969"/>
      <color rgb="FFFFFF99"/>
      <color rgb="FFE2E5FE"/>
      <color rgb="FFCCCCFF"/>
      <color rgb="FF33CCCC"/>
      <color rgb="FFCC3300"/>
      <color rgb="FFFF2929"/>
      <color rgb="FFF19861"/>
      <color rgb="FF9200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Not Functioning (0-5)</c:v>
          </c:tx>
          <c:spPr>
            <a:solidFill>
              <a:srgbClr val="FF6969">
                <a:alpha val="75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Calculations!$A$4:$A$15</c:f>
              <c:strCache>
                <c:ptCount val="12"/>
                <c:pt idx="0">
                  <c:v>Upland Runoff</c:v>
                </c:pt>
                <c:pt idx="1">
                  <c:v>Hydrologic Connection</c:v>
                </c:pt>
                <c:pt idx="2">
                  <c:v>Streambank Processes</c:v>
                </c:pt>
                <c:pt idx="3">
                  <c:v>Energy, Nutrients, and Sediment</c:v>
                </c:pt>
                <c:pt idx="4">
                  <c:v>Riparian Filtering</c:v>
                </c:pt>
                <c:pt idx="5">
                  <c:v>Lateral Processes</c:v>
                </c:pt>
                <c:pt idx="6">
                  <c:v>Longitudinal Movement and Habitat</c:v>
                </c:pt>
                <c:pt idx="7">
                  <c:v>Plant Community</c:v>
                </c:pt>
                <c:pt idx="8">
                  <c:v>Canopy Habitat</c:v>
                </c:pt>
                <c:pt idx="9">
                  <c:v>Understory Habitat</c:v>
                </c:pt>
                <c:pt idx="10">
                  <c:v>Forest Floor Habitat</c:v>
                </c:pt>
                <c:pt idx="11">
                  <c:v>Stream Habitat</c:v>
                </c:pt>
              </c:strCache>
            </c:strRef>
          </c:cat>
          <c:val>
            <c:numRef>
              <c:f>Calculations!$C$4:$C$15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14-49E1-A2EF-78A8005819B5}"/>
            </c:ext>
          </c:extLst>
        </c:ser>
        <c:ser>
          <c:idx val="1"/>
          <c:order val="1"/>
          <c:tx>
            <c:v>Functioning At-Risk (6-10)</c:v>
          </c:tx>
          <c:spPr>
            <a:solidFill>
              <a:srgbClr val="FFFF99">
                <a:alpha val="75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Calculations!$A$4:$A$15</c:f>
              <c:strCache>
                <c:ptCount val="12"/>
                <c:pt idx="0">
                  <c:v>Upland Runoff</c:v>
                </c:pt>
                <c:pt idx="1">
                  <c:v>Hydrologic Connection</c:v>
                </c:pt>
                <c:pt idx="2">
                  <c:v>Streambank Processes</c:v>
                </c:pt>
                <c:pt idx="3">
                  <c:v>Energy, Nutrients, and Sediment</c:v>
                </c:pt>
                <c:pt idx="4">
                  <c:v>Riparian Filtering</c:v>
                </c:pt>
                <c:pt idx="5">
                  <c:v>Lateral Processes</c:v>
                </c:pt>
                <c:pt idx="6">
                  <c:v>Longitudinal Movement and Habitat</c:v>
                </c:pt>
                <c:pt idx="7">
                  <c:v>Plant Community</c:v>
                </c:pt>
                <c:pt idx="8">
                  <c:v>Canopy Habitat</c:v>
                </c:pt>
                <c:pt idx="9">
                  <c:v>Understory Habitat</c:v>
                </c:pt>
                <c:pt idx="10">
                  <c:v>Forest Floor Habitat</c:v>
                </c:pt>
                <c:pt idx="11">
                  <c:v>Stream Habitat</c:v>
                </c:pt>
              </c:strCache>
            </c:strRef>
          </c:cat>
          <c:val>
            <c:numRef>
              <c:f>Calculations!$D$4:$D$15</c:f>
              <c:numCache>
                <c:formatCode>General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14-49E1-A2EF-78A8005819B5}"/>
            </c:ext>
          </c:extLst>
        </c:ser>
        <c:ser>
          <c:idx val="2"/>
          <c:order val="2"/>
          <c:tx>
            <c:v>Functioning (11-15)</c:v>
          </c:tx>
          <c:spPr>
            <a:solidFill>
              <a:schemeClr val="accent1">
                <a:lumMod val="60000"/>
                <a:lumOff val="40000"/>
                <a:alpha val="7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Calculations!$A$4:$A$15</c:f>
              <c:strCache>
                <c:ptCount val="12"/>
                <c:pt idx="0">
                  <c:v>Upland Runoff</c:v>
                </c:pt>
                <c:pt idx="1">
                  <c:v>Hydrologic Connection</c:v>
                </c:pt>
                <c:pt idx="2">
                  <c:v>Streambank Processes</c:v>
                </c:pt>
                <c:pt idx="3">
                  <c:v>Energy, Nutrients, and Sediment</c:v>
                </c:pt>
                <c:pt idx="4">
                  <c:v>Riparian Filtering</c:v>
                </c:pt>
                <c:pt idx="5">
                  <c:v>Lateral Processes</c:v>
                </c:pt>
                <c:pt idx="6">
                  <c:v>Longitudinal Movement and Habitat</c:v>
                </c:pt>
                <c:pt idx="7">
                  <c:v>Plant Community</c:v>
                </c:pt>
                <c:pt idx="8">
                  <c:v>Canopy Habitat</c:v>
                </c:pt>
                <c:pt idx="9">
                  <c:v>Understory Habitat</c:v>
                </c:pt>
                <c:pt idx="10">
                  <c:v>Forest Floor Habitat</c:v>
                </c:pt>
                <c:pt idx="11">
                  <c:v>Stream Habitat</c:v>
                </c:pt>
              </c:strCache>
            </c:strRef>
          </c:cat>
          <c:val>
            <c:numRef>
              <c:f>Calculations!$E$4:$E$15</c:f>
              <c:numCache>
                <c:formatCode>General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14-49E1-A2EF-78A8005819B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1068367440"/>
        <c:axId val="1068353040"/>
      </c:barChart>
      <c:catAx>
        <c:axId val="10683674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8353040"/>
        <c:crosses val="autoZero"/>
        <c:auto val="1"/>
        <c:lblAlgn val="ctr"/>
        <c:lblOffset val="100"/>
        <c:noMultiLvlLbl val="0"/>
      </c:catAx>
      <c:valAx>
        <c:axId val="1068353040"/>
        <c:scaling>
          <c:orientation val="minMax"/>
          <c:max val="15"/>
          <c:min val="0"/>
        </c:scaling>
        <c:delete val="0"/>
        <c:axPos val="t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Variable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8367440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Not Functioning (0-0.39)</c:v>
          </c:tx>
          <c:spPr>
            <a:solidFill>
              <a:srgbClr val="FF6969">
                <a:alpha val="75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Calculations!$A$16:$A$18</c:f>
              <c:strCache>
                <c:ptCount val="3"/>
                <c:pt idx="0">
                  <c:v>Instream Functions</c:v>
                </c:pt>
                <c:pt idx="1">
                  <c:v>Ecological Connectivity</c:v>
                </c:pt>
                <c:pt idx="2">
                  <c:v>Unique and Important Habitats</c:v>
                </c:pt>
              </c:strCache>
            </c:strRef>
          </c:cat>
          <c:val>
            <c:numRef>
              <c:f>Calculations!$C$16:$C$18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0-4150-97C0-464687994C71}"/>
            </c:ext>
          </c:extLst>
        </c:ser>
        <c:ser>
          <c:idx val="1"/>
          <c:order val="1"/>
          <c:tx>
            <c:v>Functioning At-Risk (0.4-0.69)</c:v>
          </c:tx>
          <c:spPr>
            <a:solidFill>
              <a:srgbClr val="FFFF99">
                <a:alpha val="75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Calculations!$A$16:$A$18</c:f>
              <c:strCache>
                <c:ptCount val="3"/>
                <c:pt idx="0">
                  <c:v>Instream Functions</c:v>
                </c:pt>
                <c:pt idx="1">
                  <c:v>Ecological Connectivity</c:v>
                </c:pt>
                <c:pt idx="2">
                  <c:v>Unique and Important Habitats</c:v>
                </c:pt>
              </c:strCache>
            </c:strRef>
          </c:cat>
          <c:val>
            <c:numRef>
              <c:f>Calculations!$D$16:$D$18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0-4150-97C0-464687994C71}"/>
            </c:ext>
          </c:extLst>
        </c:ser>
        <c:ser>
          <c:idx val="2"/>
          <c:order val="2"/>
          <c:tx>
            <c:v>Functioning (0.7-1)</c:v>
          </c:tx>
          <c:spPr>
            <a:solidFill>
              <a:schemeClr val="accent1">
                <a:lumMod val="60000"/>
                <a:lumOff val="40000"/>
                <a:alpha val="7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D92-4AF1-888F-242A598FFE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Calculations!$A$16:$A$18</c:f>
              <c:strCache>
                <c:ptCount val="3"/>
                <c:pt idx="0">
                  <c:v>Instream Functions</c:v>
                </c:pt>
                <c:pt idx="1">
                  <c:v>Ecological Connectivity</c:v>
                </c:pt>
                <c:pt idx="2">
                  <c:v>Unique and Important Habitats</c:v>
                </c:pt>
              </c:strCache>
            </c:strRef>
          </c:cat>
          <c:val>
            <c:numRef>
              <c:f>Calculations!$E$16:$E$18</c:f>
              <c:numCache>
                <c:formatCode>General</c:formatCode>
                <c:ptCount val="3"/>
                <c:pt idx="0" formatCode="0.00">
                  <c:v>0</c:v>
                </c:pt>
                <c:pt idx="1">
                  <c:v>0</c:v>
                </c:pt>
                <c:pt idx="2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0-4150-97C0-464687994C7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1068367440"/>
        <c:axId val="1068353040"/>
      </c:barChart>
      <c:catAx>
        <c:axId val="10683674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8353040"/>
        <c:crosses val="autoZero"/>
        <c:auto val="1"/>
        <c:lblAlgn val="ctr"/>
        <c:lblOffset val="100"/>
        <c:noMultiLvlLbl val="0"/>
      </c:catAx>
      <c:valAx>
        <c:axId val="1068353040"/>
        <c:scaling>
          <c:orientation val="minMax"/>
          <c:max val="1"/>
          <c:min val="0"/>
        </c:scaling>
        <c:delete val="0"/>
        <c:axPos val="t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Outcome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8367440"/>
        <c:crosses val="autoZero"/>
        <c:crossBetween val="between"/>
        <c:majorUnit val="0.1"/>
        <c:min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342900</xdr:colOff>
      <xdr:row>19</xdr:row>
      <xdr:rowOff>104775</xdr:rowOff>
    </xdr:from>
    <xdr:to>
      <xdr:col>9</xdr:col>
      <xdr:colOff>473204</xdr:colOff>
      <xdr:row>22</xdr:row>
      <xdr:rowOff>706755</xdr:rowOff>
    </xdr:to>
    <xdr:pic>
      <xdr:nvPicPr>
        <xdr:cNvPr id="8" name="Picture 3">
          <a:extLst>
            <a:ext uri="{FF2B5EF4-FFF2-40B4-BE49-F238E27FC236}">
              <a16:creationId xmlns:a16="http://schemas.microsoft.com/office/drawing/2014/main" id="{A5F5C042-9ECE-404C-BFB7-60048029554D}"/>
            </a:ext>
            <a:ext uri="{147F2762-F138-4A5C-976F-8EAC2B608ADB}">
              <a16:predDERef xmlns:a16="http://schemas.microsoft.com/office/drawing/2014/main" pred="{CCC04781-C92C-4A38-A8A7-DF8122796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96400" y="4657725"/>
          <a:ext cx="1421894" cy="1482090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15</xdr:row>
      <xdr:rowOff>291465</xdr:rowOff>
    </xdr:from>
    <xdr:to>
      <xdr:col>5</xdr:col>
      <xdr:colOff>314325</xdr:colOff>
      <xdr:row>22</xdr:row>
      <xdr:rowOff>313893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8F053DA-C247-4B18-B110-358DF4678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86475" y="3463290"/>
          <a:ext cx="1152525" cy="2813253"/>
        </a:xfrm>
        <a:prstGeom prst="rect">
          <a:avLst/>
        </a:prstGeom>
      </xdr:spPr>
    </xdr:pic>
    <xdr:clientData/>
  </xdr:twoCellAnchor>
  <xdr:twoCellAnchor editAs="oneCell">
    <xdr:from>
      <xdr:col>5</xdr:col>
      <xdr:colOff>405765</xdr:colOff>
      <xdr:row>15</xdr:row>
      <xdr:rowOff>266701</xdr:rowOff>
    </xdr:from>
    <xdr:to>
      <xdr:col>7</xdr:col>
      <xdr:colOff>515712</xdr:colOff>
      <xdr:row>22</xdr:row>
      <xdr:rowOff>647700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3B1F62D-A158-49E2-86AD-2B71C2F65B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-1" b="-2904"/>
        <a:stretch>
          <a:fillRect/>
        </a:stretch>
      </xdr:blipFill>
      <xdr:spPr>
        <a:xfrm>
          <a:off x="7330440" y="3438526"/>
          <a:ext cx="1291047" cy="3171824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15</xdr:row>
      <xdr:rowOff>142875</xdr:rowOff>
    </xdr:from>
    <xdr:to>
      <xdr:col>9</xdr:col>
      <xdr:colOff>723900</xdr:colOff>
      <xdr:row>18</xdr:row>
      <xdr:rowOff>170564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2593D20-5364-491D-80F0-2270C5D51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91600" y="3200400"/>
          <a:ext cx="1981200" cy="1355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284461</xdr:colOff>
      <xdr:row>0</xdr:row>
      <xdr:rowOff>0</xdr:rowOff>
    </xdr:from>
    <xdr:to>
      <xdr:col>38</xdr:col>
      <xdr:colOff>91067</xdr:colOff>
      <xdr:row>31</xdr:row>
      <xdr:rowOff>139683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77D4701-A628-5ED4-B2F5-B9397FEB03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285379</xdr:colOff>
      <xdr:row>32</xdr:row>
      <xdr:rowOff>127313</xdr:rowOff>
    </xdr:from>
    <xdr:to>
      <xdr:col>38</xdr:col>
      <xdr:colOff>67220</xdr:colOff>
      <xdr:row>48</xdr:row>
      <xdr:rowOff>9797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1EE681E-4B28-461A-A681-881256BE0F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581297</xdr:colOff>
      <xdr:row>15</xdr:row>
      <xdr:rowOff>99330</xdr:rowOff>
    </xdr:from>
    <xdr:to>
      <xdr:col>18</xdr:col>
      <xdr:colOff>240</xdr:colOff>
      <xdr:row>38</xdr:row>
      <xdr:rowOff>173081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F86E15-B8AF-427F-81E0-061E8BB9D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324511" y="3446687"/>
          <a:ext cx="4616872" cy="48226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13</xdr:col>
      <xdr:colOff>288137</xdr:colOff>
      <xdr:row>19</xdr:row>
      <xdr:rowOff>95755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BE8080-3ECE-4413-A741-431364548989}"/>
            </a:ext>
            <a:ext uri="{147F2762-F138-4A5C-976F-8EAC2B608ADB}">
              <a16:predDERef xmlns:a16="http://schemas.microsoft.com/office/drawing/2014/main" pred="{51EE681E-4B28-461A-A681-881256BE0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05700" y="381000"/>
          <a:ext cx="1503527" cy="351523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18</xdr:col>
      <xdr:colOff>382634</xdr:colOff>
      <xdr:row>35</xdr:row>
      <xdr:rowOff>51169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3005CA-0AEC-47A1-9657-887E1E3A7EC5}"/>
            </a:ext>
            <a:ext uri="{147F2762-F138-4A5C-976F-8EAC2B608ADB}">
              <a16:predDERef xmlns:a16="http://schemas.microsoft.com/office/drawing/2014/main" pred="{C9BE8080-3ECE-4413-A741-431364548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44100" y="1714500"/>
          <a:ext cx="2211434" cy="5208004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13</xdr:row>
      <xdr:rowOff>0</xdr:rowOff>
    </xdr:from>
    <xdr:to>
      <xdr:col>24</xdr:col>
      <xdr:colOff>213030</xdr:colOff>
      <xdr:row>21</xdr:row>
      <xdr:rowOff>130629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F602D6-B2B1-40BF-ABD0-8FB260E97AD3}"/>
            </a:ext>
            <a:ext uri="{147F2762-F138-4A5C-976F-8EAC2B608ADB}">
              <a16:predDERef xmlns:a16="http://schemas.microsoft.com/office/drawing/2014/main" pred="{EC3005CA-0AEC-47A1-9657-887E1E3A7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92100" y="2476500"/>
          <a:ext cx="2655240" cy="184703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33</xdr:row>
      <xdr:rowOff>0</xdr:rowOff>
    </xdr:from>
    <xdr:to>
      <xdr:col>15</xdr:col>
      <xdr:colOff>21264</xdr:colOff>
      <xdr:row>43</xdr:row>
      <xdr:rowOff>11991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D5686C8-9952-411A-A79F-7F835BA04B0C}"/>
            </a:ext>
            <a:ext uri="{147F2762-F138-4A5C-976F-8EAC2B608ADB}">
              <a16:predDERef xmlns:a16="http://schemas.microsoft.com/office/drawing/2014/main" pred="{06F602D6-B2B1-40BF-ABD0-8FB260E97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15300" y="6286500"/>
          <a:ext cx="1861494" cy="19169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280148</xdr:colOff>
      <xdr:row>11</xdr:row>
      <xdr:rowOff>156468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82001" cy="2251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00"/>
      </a:hlink>
      <a:folHlink>
        <a:srgbClr val="0000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D7DDB-CF12-4643-A96F-EEE2D2A3223F}">
  <dimension ref="B1:J26"/>
  <sheetViews>
    <sheetView tabSelected="1" workbookViewId="0">
      <selection activeCell="I10" sqref="I10"/>
    </sheetView>
  </sheetViews>
  <sheetFormatPr defaultColWidth="8.85546875" defaultRowHeight="15" x14ac:dyDescent="0.25"/>
  <cols>
    <col min="1" max="1" width="2.42578125" style="68" customWidth="1"/>
    <col min="2" max="2" width="18.5703125" style="254" bestFit="1" customWidth="1"/>
    <col min="3" max="3" width="67.5703125" style="68" customWidth="1"/>
    <col min="4" max="8" width="8.85546875" style="68"/>
    <col min="9" max="9" width="18.85546875" style="68" customWidth="1"/>
    <col min="10" max="10" width="26.7109375" style="68" bestFit="1" customWidth="1"/>
    <col min="11" max="25" width="8.85546875" style="68"/>
    <col min="26" max="26" width="12.5703125" style="68" bestFit="1" customWidth="1"/>
    <col min="27" max="16384" width="8.85546875" style="68"/>
  </cols>
  <sheetData>
    <row r="1" spans="2:10" x14ac:dyDescent="0.25">
      <c r="B1" s="250" t="s">
        <v>0</v>
      </c>
      <c r="C1" s="249" t="s">
        <v>1</v>
      </c>
      <c r="D1" s="77"/>
      <c r="E1" s="77"/>
      <c r="F1" s="77"/>
      <c r="G1" s="77"/>
      <c r="H1" s="77"/>
      <c r="I1" s="76"/>
      <c r="J1" s="78" t="s">
        <v>2</v>
      </c>
    </row>
    <row r="2" spans="2:10" x14ac:dyDescent="0.25">
      <c r="B2" s="250" t="s">
        <v>3</v>
      </c>
      <c r="C2" s="77" t="s">
        <v>4</v>
      </c>
      <c r="D2" s="77"/>
      <c r="E2" s="77"/>
      <c r="F2" s="77"/>
      <c r="G2" s="77"/>
      <c r="H2" s="77"/>
      <c r="I2" s="79"/>
      <c r="J2" s="92" t="s">
        <v>5</v>
      </c>
    </row>
    <row r="3" spans="2:10" x14ac:dyDescent="0.25">
      <c r="B3" s="250"/>
      <c r="C3" s="77" t="s">
        <v>7</v>
      </c>
      <c r="D3" s="77"/>
      <c r="E3" s="77"/>
      <c r="F3" s="77"/>
      <c r="G3" s="77"/>
      <c r="H3" s="77"/>
      <c r="I3" s="79"/>
      <c r="J3" s="80" t="s">
        <v>8</v>
      </c>
    </row>
    <row r="4" spans="2:10" x14ac:dyDescent="0.25">
      <c r="B4" s="250"/>
      <c r="C4" s="77" t="s">
        <v>14</v>
      </c>
      <c r="D4" s="77"/>
      <c r="E4" s="77"/>
      <c r="F4" s="77"/>
      <c r="G4" s="77"/>
      <c r="H4" s="77"/>
      <c r="I4" s="79"/>
      <c r="J4" s="91" t="s">
        <v>15</v>
      </c>
    </row>
    <row r="5" spans="2:10" ht="15.75" x14ac:dyDescent="0.25">
      <c r="B5" s="250"/>
      <c r="C5" s="77" t="s">
        <v>175</v>
      </c>
      <c r="D5" s="77"/>
      <c r="E5" s="77"/>
      <c r="F5" s="77"/>
      <c r="G5" s="77"/>
      <c r="H5" s="77"/>
      <c r="I5" s="79"/>
      <c r="J5" s="88"/>
    </row>
    <row r="6" spans="2:10" x14ac:dyDescent="0.25">
      <c r="B6" s="250"/>
      <c r="C6" s="81"/>
      <c r="D6" s="77"/>
      <c r="E6" s="77"/>
      <c r="F6" s="77"/>
      <c r="G6" s="77"/>
      <c r="H6" s="77"/>
      <c r="I6" s="76"/>
      <c r="J6" s="82"/>
    </row>
    <row r="7" spans="2:10" x14ac:dyDescent="0.25">
      <c r="B7" s="250" t="s">
        <v>16</v>
      </c>
      <c r="C7" s="259" t="s">
        <v>17</v>
      </c>
      <c r="D7" s="77"/>
      <c r="E7" s="77"/>
      <c r="F7" s="77"/>
      <c r="G7" s="77"/>
      <c r="H7" s="77"/>
      <c r="I7" s="76"/>
      <c r="J7" s="77"/>
    </row>
    <row r="8" spans="2:10" x14ac:dyDescent="0.25">
      <c r="B8" s="250" t="s">
        <v>18</v>
      </c>
      <c r="C8" s="84">
        <v>45736</v>
      </c>
      <c r="D8" s="77"/>
      <c r="E8" s="77"/>
      <c r="F8" s="77"/>
      <c r="G8" s="77"/>
      <c r="H8" s="77"/>
      <c r="I8" s="76"/>
      <c r="J8" s="77"/>
    </row>
    <row r="9" spans="2:10" x14ac:dyDescent="0.25">
      <c r="B9" s="250"/>
      <c r="C9" s="83"/>
      <c r="D9" s="77"/>
      <c r="E9" s="77"/>
      <c r="F9" s="77"/>
      <c r="G9" s="77"/>
      <c r="H9" s="77"/>
      <c r="I9" s="76"/>
      <c r="J9" s="77"/>
    </row>
    <row r="10" spans="2:10" ht="45" x14ac:dyDescent="0.25">
      <c r="B10" s="250" t="s">
        <v>19</v>
      </c>
      <c r="C10" s="260" t="s">
        <v>181</v>
      </c>
      <c r="D10" s="77"/>
      <c r="E10" s="77"/>
      <c r="F10" s="77"/>
      <c r="G10" s="77"/>
      <c r="H10" s="77"/>
      <c r="I10" s="76"/>
      <c r="J10" s="77"/>
    </row>
    <row r="11" spans="2:10" x14ac:dyDescent="0.25">
      <c r="B11" s="250"/>
      <c r="C11" s="261" t="s">
        <v>20</v>
      </c>
      <c r="D11" s="77"/>
      <c r="E11" s="77"/>
      <c r="F11" s="77"/>
      <c r="G11" s="77"/>
      <c r="H11" s="77"/>
      <c r="I11" s="77"/>
      <c r="J11" s="77"/>
    </row>
    <row r="12" spans="2:10" x14ac:dyDescent="0.25">
      <c r="B12" s="250"/>
      <c r="C12" s="77"/>
      <c r="D12" s="77"/>
      <c r="E12" s="77"/>
      <c r="F12" s="77"/>
      <c r="G12" s="77"/>
      <c r="H12" s="77"/>
      <c r="I12" s="77"/>
      <c r="J12" s="77"/>
    </row>
    <row r="13" spans="2:10" x14ac:dyDescent="0.25">
      <c r="B13" s="251" t="s">
        <v>179</v>
      </c>
      <c r="C13" s="78" t="s">
        <v>180</v>
      </c>
      <c r="D13" s="78"/>
      <c r="E13" s="78"/>
      <c r="F13" s="78"/>
      <c r="G13" s="78"/>
      <c r="H13" s="78"/>
      <c r="I13" s="78"/>
      <c r="J13" s="78"/>
    </row>
    <row r="14" spans="2:10" x14ac:dyDescent="0.25">
      <c r="B14" s="252"/>
      <c r="C14" s="69"/>
      <c r="D14" s="69"/>
      <c r="E14" s="69"/>
      <c r="F14" s="69"/>
      <c r="G14" s="69"/>
      <c r="H14" s="69"/>
      <c r="I14" s="69"/>
      <c r="J14" s="69"/>
    </row>
    <row r="15" spans="2:10" x14ac:dyDescent="0.25">
      <c r="B15" s="255" t="s">
        <v>21</v>
      </c>
      <c r="C15" s="256"/>
      <c r="D15" s="69"/>
      <c r="E15" s="69"/>
      <c r="F15" s="69"/>
      <c r="G15" s="69"/>
      <c r="H15" s="69"/>
      <c r="I15" s="69"/>
      <c r="J15" s="69"/>
    </row>
    <row r="16" spans="2:10" ht="28.9" customHeight="1" x14ac:dyDescent="0.25">
      <c r="B16" s="244" t="s">
        <v>22</v>
      </c>
      <c r="C16" s="85" t="s">
        <v>171</v>
      </c>
      <c r="D16" s="69"/>
      <c r="E16" s="69"/>
      <c r="F16" s="69"/>
      <c r="G16" s="69"/>
      <c r="H16" s="69"/>
      <c r="I16" s="69"/>
      <c r="J16" s="69"/>
    </row>
    <row r="17" spans="2:10" ht="36.6" customHeight="1" x14ac:dyDescent="0.25">
      <c r="B17" s="245" t="s">
        <v>23</v>
      </c>
      <c r="C17" s="86" t="s">
        <v>172</v>
      </c>
      <c r="D17" s="69"/>
      <c r="E17" s="69"/>
      <c r="F17" s="69"/>
      <c r="G17" s="69"/>
      <c r="H17" s="69"/>
      <c r="I17" s="69"/>
      <c r="J17" s="69"/>
    </row>
    <row r="18" spans="2:10" ht="39" customHeight="1" x14ac:dyDescent="0.25">
      <c r="B18" s="245" t="s">
        <v>24</v>
      </c>
      <c r="C18" s="86" t="s">
        <v>173</v>
      </c>
      <c r="D18" s="69"/>
      <c r="E18" s="69"/>
      <c r="F18" s="69"/>
      <c r="G18" s="69"/>
      <c r="H18" s="69"/>
      <c r="I18" s="69"/>
      <c r="J18" s="69"/>
    </row>
    <row r="19" spans="2:10" ht="45" customHeight="1" x14ac:dyDescent="0.25">
      <c r="B19" s="245" t="s">
        <v>25</v>
      </c>
      <c r="C19" s="86" t="s">
        <v>26</v>
      </c>
    </row>
    <row r="20" spans="2:10" ht="41.45" customHeight="1" x14ac:dyDescent="0.25">
      <c r="B20" s="246" t="s">
        <v>27</v>
      </c>
      <c r="C20" s="87" t="s">
        <v>28</v>
      </c>
    </row>
    <row r="22" spans="2:10" x14ac:dyDescent="0.25">
      <c r="B22" s="257" t="s">
        <v>29</v>
      </c>
      <c r="C22" s="258"/>
    </row>
    <row r="23" spans="2:10" ht="83.45" customHeight="1" x14ac:dyDescent="0.25">
      <c r="B23" s="247" t="s">
        <v>30</v>
      </c>
      <c r="C23" s="89" t="s">
        <v>174</v>
      </c>
    </row>
    <row r="24" spans="2:10" ht="55.9" customHeight="1" x14ac:dyDescent="0.25">
      <c r="B24" s="248" t="s">
        <v>31</v>
      </c>
      <c r="C24" s="90" t="s">
        <v>32</v>
      </c>
    </row>
    <row r="25" spans="2:10" x14ac:dyDescent="0.25">
      <c r="B25" s="262"/>
    </row>
    <row r="26" spans="2:10" x14ac:dyDescent="0.25">
      <c r="B26" s="253"/>
    </row>
  </sheetData>
  <sheetProtection algorithmName="SHA-512" hashValue="gYJ1CKO9QlF3sTOtKb25fb+h8MIFKhKCYeMbKEsG+/l4kw8rNuSC8+GVNoBbbyUkNZmn7hzJoG2wDVY16+rOow==" saltValue="5TSMsWlrEbJglVsukgbbTQ==" spinCount="100000" sheet="1" objects="1" scenarios="1"/>
  <mergeCells count="2">
    <mergeCell ref="B15:C15"/>
    <mergeCell ref="B22:C2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65489-C34D-4081-B204-0E1254FA5100}">
  <dimension ref="A1:X63"/>
  <sheetViews>
    <sheetView zoomScale="70" zoomScaleNormal="70" workbookViewId="0">
      <selection activeCell="N50" sqref="N50"/>
    </sheetView>
  </sheetViews>
  <sheetFormatPr defaultRowHeight="15" customHeight="1" x14ac:dyDescent="0.25"/>
  <cols>
    <col min="1" max="1" width="15.5703125" style="352" customWidth="1"/>
    <col min="2" max="2" width="15.42578125" style="352" customWidth="1"/>
    <col min="3" max="3" width="16.5703125" style="352" customWidth="1"/>
    <col min="4" max="4" width="21" style="352" customWidth="1"/>
    <col min="5" max="5" width="16.5703125" style="352" customWidth="1"/>
    <col min="6" max="6" width="27.42578125" style="352" customWidth="1"/>
    <col min="7" max="7" width="14.28515625" style="352" customWidth="1"/>
    <col min="8" max="8" width="13.7109375" style="352" customWidth="1"/>
    <col min="9" max="9" width="42" style="352" bestFit="1" customWidth="1"/>
    <col min="10" max="10" width="21" style="352" customWidth="1"/>
    <col min="11" max="13" width="9.7109375" customWidth="1"/>
    <col min="14" max="14" width="5.85546875" customWidth="1"/>
    <col min="15" max="15" width="14.42578125" customWidth="1"/>
    <col min="16" max="16" width="13.140625" customWidth="1"/>
    <col min="17" max="17" width="3.5703125" customWidth="1"/>
    <col min="18" max="18" width="9.7109375" customWidth="1"/>
    <col min="19" max="19" width="5.85546875" customWidth="1"/>
    <col min="20" max="20" width="9.7109375" customWidth="1"/>
    <col min="21" max="21" width="5.85546875" customWidth="1"/>
    <col min="25" max="25" width="10.7109375" customWidth="1"/>
  </cols>
  <sheetData>
    <row r="1" spans="1:24" ht="21.75" thickBot="1" x14ac:dyDescent="0.3">
      <c r="A1" s="263" t="s">
        <v>1</v>
      </c>
      <c r="B1" s="264"/>
      <c r="C1" s="264"/>
      <c r="D1" s="264"/>
      <c r="E1" s="264"/>
      <c r="F1" s="264"/>
      <c r="G1" s="265"/>
      <c r="H1" s="265"/>
      <c r="I1" s="265"/>
      <c r="J1" s="266"/>
      <c r="K1" s="73"/>
      <c r="L1" s="103"/>
      <c r="M1" s="103"/>
      <c r="N1" s="103"/>
      <c r="O1" s="131"/>
      <c r="P1" s="131"/>
      <c r="Q1" s="23"/>
      <c r="R1" s="103"/>
      <c r="S1" s="103"/>
      <c r="T1" s="103"/>
      <c r="U1" s="103"/>
      <c r="V1" s="23"/>
      <c r="W1" s="23"/>
      <c r="X1" s="23"/>
    </row>
    <row r="2" spans="1:24" ht="21" customHeight="1" x14ac:dyDescent="0.25">
      <c r="A2" s="267" t="s">
        <v>35</v>
      </c>
      <c r="B2" s="132"/>
      <c r="C2" s="133"/>
      <c r="D2" s="133"/>
      <c r="E2" s="133"/>
      <c r="F2" s="268" t="s">
        <v>36</v>
      </c>
      <c r="G2" s="111" t="s">
        <v>37</v>
      </c>
      <c r="H2" s="112"/>
      <c r="I2" s="112"/>
      <c r="J2" s="113"/>
      <c r="K2" s="70"/>
      <c r="L2" s="103"/>
      <c r="M2" s="103"/>
      <c r="N2" s="103"/>
      <c r="O2" s="105"/>
      <c r="P2" s="105"/>
      <c r="Q2" s="23"/>
      <c r="R2" s="103"/>
      <c r="S2" s="103"/>
      <c r="T2" s="103"/>
      <c r="U2" s="103"/>
      <c r="V2" s="23"/>
      <c r="W2" s="23"/>
      <c r="X2" s="23"/>
    </row>
    <row r="3" spans="1:24" ht="21" customHeight="1" x14ac:dyDescent="0.25">
      <c r="A3" s="269" t="s">
        <v>39</v>
      </c>
      <c r="B3" s="134"/>
      <c r="C3" s="127"/>
      <c r="D3" s="127"/>
      <c r="E3" s="127"/>
      <c r="F3" s="270" t="s">
        <v>40</v>
      </c>
      <c r="G3" s="135"/>
      <c r="H3" s="136"/>
      <c r="I3" s="136"/>
      <c r="J3" s="137"/>
      <c r="K3" s="70"/>
      <c r="L3" s="103"/>
      <c r="M3" s="103"/>
      <c r="N3" s="103"/>
      <c r="O3" s="105"/>
      <c r="P3" s="105"/>
      <c r="Q3" s="23"/>
      <c r="R3" s="103"/>
      <c r="S3" s="103"/>
      <c r="T3" s="103"/>
      <c r="U3" s="103"/>
      <c r="V3" s="23"/>
      <c r="W3" s="23"/>
      <c r="X3" s="23"/>
    </row>
    <row r="4" spans="1:24" ht="21" customHeight="1" x14ac:dyDescent="0.25">
      <c r="A4" s="269" t="s">
        <v>42</v>
      </c>
      <c r="B4" s="126"/>
      <c r="C4" s="127"/>
      <c r="D4" s="127"/>
      <c r="E4" s="127"/>
      <c r="F4" s="270" t="s">
        <v>43</v>
      </c>
      <c r="G4" s="111" t="s">
        <v>44</v>
      </c>
      <c r="H4" s="112"/>
      <c r="I4" s="112"/>
      <c r="J4" s="113"/>
      <c r="K4" s="70"/>
      <c r="L4" s="103"/>
      <c r="M4" s="103"/>
      <c r="N4" s="103"/>
      <c r="O4" s="105"/>
      <c r="P4" s="105"/>
      <c r="Q4" s="23"/>
      <c r="R4" s="103"/>
      <c r="S4" s="103"/>
      <c r="T4" s="103"/>
      <c r="U4" s="103"/>
      <c r="V4" s="23"/>
      <c r="W4" s="23"/>
      <c r="X4" s="23"/>
    </row>
    <row r="5" spans="1:24" ht="21" customHeight="1" thickBot="1" x14ac:dyDescent="0.3">
      <c r="A5" s="271" t="s">
        <v>46</v>
      </c>
      <c r="B5" s="128"/>
      <c r="C5" s="129"/>
      <c r="D5" s="129"/>
      <c r="E5" s="129"/>
      <c r="F5" s="272" t="s">
        <v>47</v>
      </c>
      <c r="G5" s="114" t="s">
        <v>48</v>
      </c>
      <c r="H5" s="115"/>
      <c r="I5" s="115"/>
      <c r="J5" s="116"/>
      <c r="K5" s="70"/>
      <c r="L5" s="103"/>
      <c r="M5" s="103"/>
      <c r="N5" s="103"/>
      <c r="O5" s="105"/>
      <c r="P5" s="105"/>
      <c r="Q5" s="23"/>
      <c r="R5" s="103"/>
      <c r="S5" s="103"/>
      <c r="T5" s="103"/>
      <c r="U5" s="103"/>
      <c r="V5" s="23"/>
      <c r="W5" s="23"/>
      <c r="X5" s="23"/>
    </row>
    <row r="6" spans="1:24" ht="15.75" x14ac:dyDescent="0.25">
      <c r="A6" s="273" t="s">
        <v>50</v>
      </c>
      <c r="B6" s="274" t="s">
        <v>51</v>
      </c>
      <c r="C6" s="275"/>
      <c r="D6" s="274" t="s">
        <v>52</v>
      </c>
      <c r="E6" s="275"/>
      <c r="F6" s="274" t="s">
        <v>53</v>
      </c>
      <c r="G6" s="276"/>
      <c r="H6" s="275"/>
      <c r="I6" s="277" t="s">
        <v>54</v>
      </c>
      <c r="J6" s="275"/>
      <c r="K6" s="71"/>
      <c r="L6" s="104"/>
      <c r="M6" s="104"/>
      <c r="N6" s="104"/>
      <c r="O6" s="105"/>
      <c r="P6" s="105"/>
      <c r="Q6" s="23"/>
      <c r="R6" s="104"/>
      <c r="S6" s="104"/>
      <c r="T6" s="104"/>
      <c r="U6" s="104"/>
      <c r="V6" s="23"/>
      <c r="W6" s="23"/>
      <c r="X6" s="23"/>
    </row>
    <row r="7" spans="1:24" ht="15" customHeight="1" x14ac:dyDescent="0.25">
      <c r="A7" s="278" t="s">
        <v>56</v>
      </c>
      <c r="B7" s="279" t="s">
        <v>57</v>
      </c>
      <c r="C7" s="280" t="s">
        <v>56</v>
      </c>
      <c r="D7" s="281" t="s">
        <v>57</v>
      </c>
      <c r="E7" s="280" t="s">
        <v>56</v>
      </c>
      <c r="F7" s="282" t="s">
        <v>57</v>
      </c>
      <c r="G7" s="283" t="s">
        <v>60</v>
      </c>
      <c r="H7" s="284" t="s">
        <v>58</v>
      </c>
      <c r="I7" s="283" t="s">
        <v>57</v>
      </c>
      <c r="J7" s="285" t="s">
        <v>59</v>
      </c>
      <c r="K7" s="68"/>
      <c r="L7" s="102"/>
      <c r="M7" s="102"/>
      <c r="N7" s="23"/>
      <c r="O7" s="23"/>
      <c r="Q7" s="23"/>
      <c r="R7" s="102"/>
      <c r="S7" s="23"/>
      <c r="T7" s="102"/>
      <c r="U7" s="23"/>
      <c r="V7" s="23"/>
      <c r="W7" s="23"/>
      <c r="X7" s="23"/>
    </row>
    <row r="8" spans="1:24" ht="15" customHeight="1" x14ac:dyDescent="0.25">
      <c r="A8" s="286"/>
      <c r="B8" s="282"/>
      <c r="C8" s="287"/>
      <c r="D8" s="288"/>
      <c r="E8" s="287"/>
      <c r="F8" s="289"/>
      <c r="G8" s="283"/>
      <c r="H8" s="285"/>
      <c r="I8" s="290"/>
      <c r="J8" s="291"/>
      <c r="K8" s="68"/>
      <c r="L8" s="102"/>
      <c r="M8" s="102"/>
      <c r="N8" s="23"/>
      <c r="O8" s="23"/>
      <c r="Q8" s="23"/>
      <c r="R8" s="102"/>
      <c r="S8" s="23"/>
      <c r="T8" s="102"/>
      <c r="U8" s="23"/>
      <c r="V8" s="23"/>
      <c r="W8" s="23"/>
      <c r="X8" s="23"/>
    </row>
    <row r="9" spans="1:24" ht="14.45" customHeight="1" x14ac:dyDescent="0.25">
      <c r="A9" s="292" t="e">
        <f>AVERAGE(C9:C49)</f>
        <v>#DIV/0!</v>
      </c>
      <c r="B9" s="293" t="s">
        <v>62</v>
      </c>
      <c r="C9" s="294" t="e">
        <f>AVERAGE(H9:H27)/15</f>
        <v>#DIV/0!</v>
      </c>
      <c r="D9" s="293" t="s">
        <v>63</v>
      </c>
      <c r="E9" s="295" t="e">
        <f>IF(AVERAGE(H9:H20)/15&lt;=0.39, "Non-Functioning", IF(AVERAGE(H9:H20)/15&lt;=0.69, "Functioning At-Risk", "Functioning"))</f>
        <v>#DIV/0!</v>
      </c>
      <c r="F9" s="296" t="s">
        <v>64</v>
      </c>
      <c r="G9" s="297" t="e">
        <f>AVERAGEIF(Calculations!J5:J8,"&lt;&gt;#N/A")</f>
        <v>#DIV/0!</v>
      </c>
      <c r="H9" s="138"/>
      <c r="I9" s="298" t="s">
        <v>65</v>
      </c>
      <c r="J9" s="353"/>
      <c r="K9" s="69"/>
      <c r="L9" s="102"/>
      <c r="M9" s="102"/>
      <c r="N9" s="102"/>
      <c r="O9" s="23"/>
      <c r="Q9" s="23"/>
      <c r="R9" s="102"/>
      <c r="S9" s="102"/>
      <c r="T9" s="102"/>
      <c r="U9" s="102"/>
      <c r="V9" s="23"/>
      <c r="W9" s="23"/>
      <c r="X9" s="23"/>
    </row>
    <row r="10" spans="1:24" ht="17.25" customHeight="1" x14ac:dyDescent="0.25">
      <c r="A10" s="300"/>
      <c r="B10" s="293"/>
      <c r="C10" s="301"/>
      <c r="D10" s="293"/>
      <c r="E10" s="302"/>
      <c r="F10" s="303"/>
      <c r="G10" s="297"/>
      <c r="H10" s="139"/>
      <c r="I10" s="304" t="s">
        <v>66</v>
      </c>
      <c r="J10" s="353"/>
      <c r="K10" s="69"/>
      <c r="L10" s="102"/>
      <c r="M10" s="102"/>
      <c r="N10" s="102"/>
      <c r="O10" s="23"/>
      <c r="Q10" s="23"/>
      <c r="R10" s="102"/>
      <c r="S10" s="102"/>
      <c r="T10" s="102"/>
      <c r="U10" s="102"/>
      <c r="V10" s="23"/>
      <c r="W10" s="23"/>
      <c r="X10" s="23"/>
    </row>
    <row r="11" spans="1:24" ht="17.25" customHeight="1" x14ac:dyDescent="0.25">
      <c r="A11" s="300"/>
      <c r="B11" s="293"/>
      <c r="C11" s="301"/>
      <c r="D11" s="293"/>
      <c r="E11" s="302"/>
      <c r="F11" s="303"/>
      <c r="G11" s="297"/>
      <c r="H11" s="139"/>
      <c r="I11" s="304" t="s">
        <v>67</v>
      </c>
      <c r="J11" s="353"/>
      <c r="K11" s="69"/>
      <c r="L11" s="102"/>
      <c r="M11" s="102"/>
      <c r="N11" s="102"/>
      <c r="O11" s="23"/>
      <c r="Q11" s="23"/>
      <c r="R11" s="102"/>
      <c r="S11" s="102"/>
      <c r="T11" s="102"/>
      <c r="U11" s="102"/>
      <c r="V11" s="23"/>
      <c r="W11" s="23"/>
      <c r="X11" s="23"/>
    </row>
    <row r="12" spans="1:24" ht="15.75" customHeight="1" x14ac:dyDescent="0.25">
      <c r="A12" s="300"/>
      <c r="B12" s="293"/>
      <c r="C12" s="301"/>
      <c r="D12" s="293"/>
      <c r="E12" s="302"/>
      <c r="F12" s="305"/>
      <c r="G12" s="297"/>
      <c r="H12" s="140"/>
      <c r="I12" s="304" t="s">
        <v>68</v>
      </c>
      <c r="J12" s="353"/>
      <c r="K12" s="69"/>
      <c r="L12" s="102"/>
      <c r="M12" s="102"/>
      <c r="N12" s="102"/>
      <c r="O12" s="23"/>
      <c r="Q12" s="23"/>
      <c r="R12" s="102"/>
      <c r="S12" s="102"/>
      <c r="T12" s="102"/>
      <c r="U12" s="102"/>
      <c r="V12" s="23"/>
      <c r="W12" s="23"/>
      <c r="X12" s="23"/>
    </row>
    <row r="13" spans="1:24" ht="15.75" customHeight="1" x14ac:dyDescent="0.25">
      <c r="A13" s="300"/>
      <c r="B13" s="293"/>
      <c r="C13" s="301"/>
      <c r="D13" s="293"/>
      <c r="E13" s="302"/>
      <c r="F13" s="296" t="s">
        <v>69</v>
      </c>
      <c r="G13" s="297" t="e">
        <f>AVERAGEIF(Calculations!J9:J12,"&lt;&gt;#N/A")</f>
        <v>#DIV/0!</v>
      </c>
      <c r="H13" s="138"/>
      <c r="I13" s="298" t="s">
        <v>70</v>
      </c>
      <c r="J13" s="353"/>
      <c r="K13" s="69"/>
      <c r="L13" s="102"/>
      <c r="M13" s="102"/>
      <c r="N13" s="102"/>
      <c r="O13" s="23"/>
      <c r="Q13" s="23"/>
      <c r="R13" s="102"/>
      <c r="S13" s="102"/>
      <c r="T13" s="102"/>
      <c r="U13" s="102"/>
      <c r="V13" s="23"/>
      <c r="W13" s="23"/>
      <c r="X13" s="23"/>
    </row>
    <row r="14" spans="1:24" ht="15.75" customHeight="1" x14ac:dyDescent="0.25">
      <c r="A14" s="300"/>
      <c r="B14" s="293"/>
      <c r="C14" s="301"/>
      <c r="D14" s="293"/>
      <c r="E14" s="302"/>
      <c r="F14" s="303"/>
      <c r="G14" s="297"/>
      <c r="H14" s="139"/>
      <c r="I14" s="304" t="s">
        <v>71</v>
      </c>
      <c r="J14" s="353"/>
      <c r="K14" s="69"/>
      <c r="L14" s="102"/>
      <c r="M14" s="102"/>
      <c r="N14" s="102"/>
      <c r="O14" s="23"/>
      <c r="Q14" s="23"/>
      <c r="R14" s="102"/>
      <c r="S14" s="102"/>
      <c r="T14" s="102"/>
      <c r="U14" s="102"/>
      <c r="V14" s="23"/>
      <c r="W14" s="23"/>
      <c r="X14" s="23"/>
    </row>
    <row r="15" spans="1:24" ht="15.75" customHeight="1" x14ac:dyDescent="0.25">
      <c r="A15" s="300"/>
      <c r="B15" s="293"/>
      <c r="C15" s="301"/>
      <c r="D15" s="293"/>
      <c r="E15" s="302"/>
      <c r="F15" s="303"/>
      <c r="G15" s="297"/>
      <c r="H15" s="139"/>
      <c r="I15" s="304" t="s">
        <v>72</v>
      </c>
      <c r="J15" s="353"/>
      <c r="K15" s="69"/>
      <c r="L15" s="102"/>
      <c r="M15" s="102"/>
      <c r="N15" s="102"/>
      <c r="O15" s="23"/>
      <c r="Q15" s="68"/>
      <c r="R15" s="102"/>
      <c r="S15" s="102"/>
      <c r="T15" s="102"/>
      <c r="U15" s="102"/>
      <c r="V15" s="23"/>
      <c r="W15" s="23"/>
      <c r="X15" s="23"/>
    </row>
    <row r="16" spans="1:24" ht="15.75" customHeight="1" x14ac:dyDescent="0.25">
      <c r="A16" s="300"/>
      <c r="B16" s="293"/>
      <c r="C16" s="301"/>
      <c r="D16" s="293"/>
      <c r="E16" s="302"/>
      <c r="F16" s="303"/>
      <c r="G16" s="297"/>
      <c r="H16" s="140"/>
      <c r="I16" s="304" t="s">
        <v>73</v>
      </c>
      <c r="J16" s="353"/>
      <c r="K16" s="69"/>
      <c r="L16" s="102"/>
      <c r="M16" s="102"/>
      <c r="N16" s="102"/>
      <c r="O16" s="23"/>
      <c r="Q16" s="68"/>
      <c r="R16" s="102"/>
      <c r="S16" s="102"/>
      <c r="T16" s="102"/>
      <c r="U16" s="102"/>
      <c r="V16" s="23"/>
      <c r="W16" s="23"/>
      <c r="X16" s="23"/>
    </row>
    <row r="17" spans="1:24" ht="15.75" customHeight="1" x14ac:dyDescent="0.25">
      <c r="A17" s="300"/>
      <c r="B17" s="293"/>
      <c r="C17" s="301"/>
      <c r="D17" s="293"/>
      <c r="E17" s="302"/>
      <c r="F17" s="296" t="s">
        <v>169</v>
      </c>
      <c r="G17" s="297" t="e">
        <f>AVERAGEIF(Calculations!J13:J16,"&lt;&gt;#N/A")</f>
        <v>#DIV/0!</v>
      </c>
      <c r="H17" s="138"/>
      <c r="I17" s="306" t="s">
        <v>75</v>
      </c>
      <c r="J17" s="353"/>
      <c r="K17" s="69"/>
      <c r="L17" s="102"/>
      <c r="M17" s="102"/>
      <c r="N17" s="102"/>
      <c r="O17" s="23"/>
      <c r="Q17" s="68"/>
      <c r="R17" s="102"/>
      <c r="S17" s="102"/>
      <c r="T17" s="102"/>
      <c r="U17" s="102"/>
      <c r="V17" s="23"/>
      <c r="W17" s="23"/>
      <c r="X17" s="23"/>
    </row>
    <row r="18" spans="1:24" ht="15.75" customHeight="1" x14ac:dyDescent="0.25">
      <c r="A18" s="300"/>
      <c r="B18" s="293"/>
      <c r="C18" s="301"/>
      <c r="D18" s="293"/>
      <c r="E18" s="302"/>
      <c r="F18" s="303"/>
      <c r="G18" s="297"/>
      <c r="H18" s="139"/>
      <c r="I18" s="307" t="s">
        <v>76</v>
      </c>
      <c r="J18" s="353"/>
      <c r="K18" s="69"/>
      <c r="L18" s="102"/>
      <c r="M18" s="102"/>
      <c r="N18" s="102"/>
      <c r="O18" s="23"/>
      <c r="Q18" s="68"/>
      <c r="R18" s="102"/>
      <c r="S18" s="102"/>
      <c r="T18" s="102"/>
      <c r="U18" s="102"/>
      <c r="V18" s="23"/>
      <c r="W18" s="23"/>
      <c r="X18" s="23"/>
    </row>
    <row r="19" spans="1:24" ht="15.75" customHeight="1" x14ac:dyDescent="0.25">
      <c r="A19" s="300"/>
      <c r="B19" s="293"/>
      <c r="C19" s="301"/>
      <c r="D19" s="293"/>
      <c r="E19" s="302"/>
      <c r="F19" s="303"/>
      <c r="G19" s="297"/>
      <c r="H19" s="139"/>
      <c r="I19" s="307" t="s">
        <v>77</v>
      </c>
      <c r="J19" s="353"/>
      <c r="K19" s="69"/>
      <c r="L19" s="102"/>
      <c r="M19" s="102"/>
      <c r="N19" s="102"/>
      <c r="O19" s="23"/>
      <c r="Q19" s="68"/>
      <c r="R19" s="102"/>
      <c r="S19" s="102"/>
      <c r="T19" s="102"/>
      <c r="U19" s="102"/>
      <c r="V19" s="23"/>
      <c r="W19" s="23"/>
      <c r="X19" s="23"/>
    </row>
    <row r="20" spans="1:24" ht="15.75" customHeight="1" x14ac:dyDescent="0.25">
      <c r="A20" s="300"/>
      <c r="B20" s="293"/>
      <c r="C20" s="301"/>
      <c r="D20" s="293"/>
      <c r="E20" s="302"/>
      <c r="F20" s="305"/>
      <c r="G20" s="297"/>
      <c r="H20" s="140"/>
      <c r="I20" s="308" t="s">
        <v>78</v>
      </c>
      <c r="J20" s="353"/>
      <c r="K20" s="69"/>
      <c r="L20" s="102"/>
      <c r="M20" s="102"/>
      <c r="N20" s="102"/>
      <c r="O20" s="23"/>
      <c r="Q20" s="68"/>
      <c r="R20" s="102"/>
      <c r="S20" s="102"/>
      <c r="T20" s="102"/>
      <c r="U20" s="102"/>
      <c r="V20" s="23"/>
      <c r="W20" s="23"/>
      <c r="X20" s="23"/>
    </row>
    <row r="21" spans="1:24" ht="15.6" customHeight="1" x14ac:dyDescent="0.25">
      <c r="A21" s="300"/>
      <c r="B21" s="293"/>
      <c r="C21" s="301"/>
      <c r="D21" s="293" t="s">
        <v>79</v>
      </c>
      <c r="E21" s="295" t="e">
        <f>IF(AVERAGE(H21:H27)/15&lt;=0.39, "Non-Functioning", IF(AVERAGE(H21:H27)/15&lt;=0.69, "Functioning At-Risk", "Functioning"))</f>
        <v>#DIV/0!</v>
      </c>
      <c r="F21" s="296" t="s">
        <v>80</v>
      </c>
      <c r="G21" s="297" t="e">
        <f>AVERAGEIF(Calculations!J17:J20,"&lt;&gt;#N/A")</f>
        <v>#DIV/0!</v>
      </c>
      <c r="H21" s="138"/>
      <c r="I21" s="298" t="s">
        <v>81</v>
      </c>
      <c r="J21" s="353"/>
      <c r="K21" s="69"/>
      <c r="L21" s="102"/>
      <c r="M21" s="102"/>
      <c r="N21" s="102"/>
      <c r="O21" s="23"/>
      <c r="Q21" s="68"/>
      <c r="R21" s="102"/>
      <c r="S21" s="102"/>
      <c r="T21" s="102"/>
      <c r="U21" s="102"/>
      <c r="V21" s="23"/>
      <c r="W21" s="23"/>
      <c r="X21" s="23"/>
    </row>
    <row r="22" spans="1:24" ht="15.6" customHeight="1" x14ac:dyDescent="0.25">
      <c r="A22" s="300"/>
      <c r="B22" s="293"/>
      <c r="C22" s="301"/>
      <c r="D22" s="293"/>
      <c r="E22" s="302"/>
      <c r="F22" s="303"/>
      <c r="G22" s="297"/>
      <c r="H22" s="139"/>
      <c r="I22" s="304" t="s">
        <v>82</v>
      </c>
      <c r="J22" s="353"/>
      <c r="K22" s="69"/>
      <c r="L22" s="102"/>
      <c r="M22" s="102"/>
      <c r="N22" s="102"/>
      <c r="O22" s="23"/>
      <c r="Q22" s="68"/>
      <c r="R22" s="102"/>
      <c r="S22" s="102"/>
      <c r="T22" s="102"/>
      <c r="U22" s="102"/>
      <c r="V22" s="23"/>
      <c r="W22" s="23"/>
      <c r="X22" s="23"/>
    </row>
    <row r="23" spans="1:24" ht="15.6" customHeight="1" x14ac:dyDescent="0.25">
      <c r="A23" s="300"/>
      <c r="B23" s="293"/>
      <c r="C23" s="301"/>
      <c r="D23" s="293"/>
      <c r="E23" s="302"/>
      <c r="F23" s="303"/>
      <c r="G23" s="297"/>
      <c r="H23" s="139"/>
      <c r="I23" s="304" t="s">
        <v>83</v>
      </c>
      <c r="J23" s="353"/>
      <c r="K23" s="69"/>
      <c r="L23" s="102"/>
      <c r="M23" s="102"/>
      <c r="N23" s="102"/>
      <c r="O23" s="23"/>
      <c r="Q23" s="68"/>
      <c r="R23" s="102"/>
      <c r="S23" s="102"/>
      <c r="T23" s="102"/>
      <c r="U23" s="102"/>
      <c r="V23" s="23"/>
      <c r="W23" s="23"/>
      <c r="X23" s="23"/>
    </row>
    <row r="24" spans="1:24" ht="15.6" customHeight="1" x14ac:dyDescent="0.25">
      <c r="A24" s="300"/>
      <c r="B24" s="293"/>
      <c r="C24" s="301"/>
      <c r="D24" s="293"/>
      <c r="E24" s="302"/>
      <c r="F24" s="303"/>
      <c r="G24" s="297"/>
      <c r="H24" s="140"/>
      <c r="I24" s="304" t="s">
        <v>84</v>
      </c>
      <c r="J24" s="353"/>
      <c r="K24" s="69"/>
      <c r="L24" s="102"/>
      <c r="M24" s="102"/>
      <c r="N24" s="102"/>
      <c r="O24" s="23"/>
      <c r="Q24" s="68"/>
      <c r="R24" s="102"/>
      <c r="S24" s="102"/>
      <c r="T24" s="102"/>
      <c r="U24" s="102"/>
      <c r="V24" s="23"/>
      <c r="W24" s="23"/>
      <c r="X24" s="23"/>
    </row>
    <row r="25" spans="1:24" ht="18" customHeight="1" x14ac:dyDescent="0.25">
      <c r="A25" s="300"/>
      <c r="B25" s="293"/>
      <c r="C25" s="301"/>
      <c r="D25" s="293"/>
      <c r="E25" s="302"/>
      <c r="F25" s="296" t="s">
        <v>85</v>
      </c>
      <c r="G25" s="297" t="e">
        <f>AVERAGEIF(Calculations!J21:J23,"&lt;&gt;#N/A")</f>
        <v>#DIV/0!</v>
      </c>
      <c r="H25" s="138"/>
      <c r="I25" s="298" t="s">
        <v>86</v>
      </c>
      <c r="J25" s="353"/>
      <c r="K25" s="69"/>
      <c r="L25" s="102"/>
      <c r="M25" s="102"/>
      <c r="N25" s="102"/>
      <c r="O25" s="23"/>
      <c r="Q25" s="68"/>
      <c r="R25" s="102"/>
      <c r="S25" s="102"/>
      <c r="T25" s="102"/>
      <c r="U25" s="102"/>
      <c r="V25" s="23"/>
      <c r="W25" s="23"/>
      <c r="X25" s="23"/>
    </row>
    <row r="26" spans="1:24" ht="18" customHeight="1" x14ac:dyDescent="0.25">
      <c r="A26" s="300"/>
      <c r="B26" s="293"/>
      <c r="C26" s="301"/>
      <c r="D26" s="293"/>
      <c r="E26" s="302"/>
      <c r="F26" s="303"/>
      <c r="G26" s="297"/>
      <c r="H26" s="139"/>
      <c r="I26" s="304" t="s">
        <v>87</v>
      </c>
      <c r="J26" s="353"/>
      <c r="K26" s="69"/>
      <c r="L26" s="102"/>
      <c r="M26" s="102"/>
      <c r="N26" s="102"/>
      <c r="O26" s="23"/>
      <c r="Q26" s="68"/>
      <c r="R26" s="102"/>
      <c r="S26" s="102"/>
      <c r="T26" s="102"/>
      <c r="U26" s="102"/>
      <c r="V26" s="23"/>
      <c r="W26" s="23"/>
      <c r="X26" s="23"/>
    </row>
    <row r="27" spans="1:24" ht="15.75" customHeight="1" x14ac:dyDescent="0.25">
      <c r="A27" s="300"/>
      <c r="B27" s="293"/>
      <c r="C27" s="301"/>
      <c r="D27" s="293"/>
      <c r="E27" s="302"/>
      <c r="F27" s="305"/>
      <c r="G27" s="297"/>
      <c r="H27" s="140"/>
      <c r="I27" s="304" t="s">
        <v>88</v>
      </c>
      <c r="J27" s="353"/>
      <c r="K27" s="69"/>
      <c r="L27" s="102"/>
      <c r="M27" s="102"/>
      <c r="N27" s="102"/>
      <c r="O27" s="23"/>
      <c r="Q27" s="68"/>
      <c r="R27" s="102"/>
      <c r="S27" s="102"/>
      <c r="T27" s="102"/>
      <c r="U27" s="102"/>
      <c r="V27" s="23"/>
      <c r="W27" s="23"/>
      <c r="X27" s="23"/>
    </row>
    <row r="28" spans="1:24" ht="15.75" customHeight="1" x14ac:dyDescent="0.25">
      <c r="A28" s="300"/>
      <c r="B28" s="309" t="s">
        <v>89</v>
      </c>
      <c r="C28" s="294" t="e">
        <f>AVERAGE(H28:H33)/15</f>
        <v>#DIV/0!</v>
      </c>
      <c r="D28" s="310" t="s">
        <v>90</v>
      </c>
      <c r="E28" s="311" t="e">
        <f>IF(AVERAGE(H28:H30)/15&lt;=0.39, "Non-Functioning", IF(AVERAGE(H28:H30)/15&lt;=0.69, "Functioning At-Risk", "Functioning"))</f>
        <v>#DIV/0!</v>
      </c>
      <c r="F28" s="312" t="s">
        <v>170</v>
      </c>
      <c r="G28" s="313" t="e">
        <f>AVERAGEIF(Calculations!J24:J26,"&lt;&gt;#N/A")</f>
        <v>#DIV/0!</v>
      </c>
      <c r="H28" s="138"/>
      <c r="I28" s="314" t="s">
        <v>92</v>
      </c>
      <c r="J28" s="353"/>
      <c r="K28" s="69"/>
      <c r="L28" s="102"/>
      <c r="M28" s="102"/>
      <c r="N28" s="102"/>
      <c r="O28" s="23"/>
      <c r="Q28" s="68"/>
      <c r="R28" s="102"/>
      <c r="S28" s="102"/>
      <c r="T28" s="102"/>
      <c r="U28" s="102"/>
      <c r="V28" s="23"/>
      <c r="W28" s="23"/>
      <c r="X28" s="23"/>
    </row>
    <row r="29" spans="1:24" ht="15.75" customHeight="1" x14ac:dyDescent="0.25">
      <c r="A29" s="300"/>
      <c r="B29" s="309"/>
      <c r="C29" s="301"/>
      <c r="D29" s="310"/>
      <c r="E29" s="311"/>
      <c r="F29" s="315"/>
      <c r="G29" s="313"/>
      <c r="H29" s="139"/>
      <c r="I29" s="316" t="s">
        <v>93</v>
      </c>
      <c r="J29" s="353"/>
      <c r="K29" s="69"/>
      <c r="L29" s="102"/>
      <c r="M29" s="102"/>
      <c r="N29" s="102"/>
      <c r="O29" s="23"/>
      <c r="Q29" s="68"/>
      <c r="R29" s="102"/>
      <c r="S29" s="102"/>
      <c r="T29" s="102"/>
      <c r="U29" s="102"/>
      <c r="V29" s="23"/>
      <c r="W29" s="23"/>
      <c r="X29" s="23"/>
    </row>
    <row r="30" spans="1:24" ht="15.75" customHeight="1" x14ac:dyDescent="0.25">
      <c r="A30" s="300"/>
      <c r="B30" s="309"/>
      <c r="C30" s="301"/>
      <c r="D30" s="310"/>
      <c r="E30" s="311"/>
      <c r="F30" s="317"/>
      <c r="G30" s="313"/>
      <c r="H30" s="140"/>
      <c r="I30" s="318" t="s">
        <v>94</v>
      </c>
      <c r="J30" s="353"/>
      <c r="K30" s="69"/>
      <c r="L30" s="102"/>
      <c r="M30" s="102"/>
      <c r="N30" s="102"/>
      <c r="O30" s="23"/>
      <c r="Q30" s="68"/>
      <c r="R30" s="102"/>
      <c r="S30" s="102"/>
      <c r="T30" s="102"/>
      <c r="U30" s="102"/>
      <c r="V30" s="23"/>
      <c r="W30" s="23"/>
      <c r="X30" s="23"/>
    </row>
    <row r="31" spans="1:24" ht="15.75" customHeight="1" x14ac:dyDescent="0.25">
      <c r="A31" s="300"/>
      <c r="B31" s="309"/>
      <c r="C31" s="301"/>
      <c r="D31" s="310" t="s">
        <v>95</v>
      </c>
      <c r="E31" s="311" t="e">
        <f>IF(AVERAGE(H31:H33)/15&lt;=0.39, "Non-Functioning", IF(AVERAGE(H31:H33)/15&lt;=0.69, "Functioning At-Risk", "Functioning"))</f>
        <v>#DIV/0!</v>
      </c>
      <c r="F31" s="319" t="s">
        <v>96</v>
      </c>
      <c r="G31" s="313" t="e">
        <f>AVERAGEIF(Calculations!J27:J29,"&lt;&gt;#N/A")</f>
        <v>#DIV/0!</v>
      </c>
      <c r="H31" s="138"/>
      <c r="I31" s="320" t="s">
        <v>97</v>
      </c>
      <c r="J31" s="354"/>
      <c r="K31" s="69"/>
      <c r="L31" s="102"/>
      <c r="M31" s="102"/>
      <c r="N31" s="102"/>
      <c r="O31" s="23"/>
      <c r="Q31" s="68"/>
      <c r="R31" s="102"/>
      <c r="S31" s="102"/>
      <c r="T31" s="102"/>
      <c r="U31" s="102"/>
      <c r="V31" s="23"/>
      <c r="W31" s="23"/>
      <c r="X31" s="23"/>
    </row>
    <row r="32" spans="1:24" ht="15.75" customHeight="1" x14ac:dyDescent="0.25">
      <c r="A32" s="300"/>
      <c r="B32" s="309"/>
      <c r="C32" s="301"/>
      <c r="D32" s="310"/>
      <c r="E32" s="311"/>
      <c r="F32" s="319"/>
      <c r="G32" s="313"/>
      <c r="H32" s="139"/>
      <c r="I32" s="321" t="s">
        <v>98</v>
      </c>
      <c r="J32" s="354"/>
      <c r="K32" s="69"/>
      <c r="L32" s="102"/>
      <c r="M32" s="102"/>
      <c r="N32" s="102"/>
      <c r="O32" s="23"/>
      <c r="Q32" s="68"/>
      <c r="R32" s="102"/>
      <c r="S32" s="102"/>
      <c r="T32" s="102"/>
      <c r="U32" s="102"/>
      <c r="V32" s="23"/>
      <c r="W32" s="23"/>
      <c r="X32" s="23"/>
    </row>
    <row r="33" spans="1:24" ht="15.75" customHeight="1" x14ac:dyDescent="0.25">
      <c r="A33" s="300"/>
      <c r="B33" s="309"/>
      <c r="C33" s="301"/>
      <c r="D33" s="310"/>
      <c r="E33" s="311"/>
      <c r="F33" s="319"/>
      <c r="G33" s="313"/>
      <c r="H33" s="140"/>
      <c r="I33" s="321" t="s">
        <v>99</v>
      </c>
      <c r="J33" s="354"/>
      <c r="K33" s="69"/>
      <c r="L33" s="102"/>
      <c r="M33" s="102"/>
      <c r="N33" s="102"/>
      <c r="O33" s="23"/>
      <c r="Q33" s="68"/>
      <c r="R33" s="102"/>
      <c r="S33" s="102"/>
      <c r="T33" s="102"/>
      <c r="U33" s="102"/>
      <c r="V33" s="23"/>
      <c r="W33" s="23"/>
      <c r="X33" s="23"/>
    </row>
    <row r="34" spans="1:24" ht="15.75" customHeight="1" x14ac:dyDescent="0.25">
      <c r="A34" s="300"/>
      <c r="B34" s="322" t="s">
        <v>100</v>
      </c>
      <c r="C34" s="323" t="e">
        <f>((AVERAGEIF(H34:H49,"&lt;&gt;#N/A")/15))</f>
        <v>#DIV/0!</v>
      </c>
      <c r="D34" s="324" t="s">
        <v>101</v>
      </c>
      <c r="E34" s="295" t="e">
        <f>IF(AVERAGEIF(H34:H46,"&lt;&gt;#N/A")/15&lt;=0.39, "Non-Functioning", IF(AVERAGEIF(H34:H46,"&lt;&gt;#N/A")/15&lt;=0.69, "Functioning At-Risk", "Functioning"))</f>
        <v>#DIV/0!</v>
      </c>
      <c r="F34" s="325" t="s">
        <v>102</v>
      </c>
      <c r="G34" s="326" t="e">
        <f>AVERAGEIF(Calculations!J30:J33,"&lt;&gt;#N/A")</f>
        <v>#DIV/0!</v>
      </c>
      <c r="H34" s="138"/>
      <c r="I34" s="327" t="s">
        <v>103</v>
      </c>
      <c r="J34" s="354"/>
      <c r="K34" s="69"/>
      <c r="L34" s="102"/>
      <c r="M34" s="102"/>
      <c r="N34" s="102"/>
      <c r="O34" s="23"/>
      <c r="Q34" s="68"/>
      <c r="R34" s="102"/>
      <c r="S34" s="102"/>
      <c r="T34" s="102"/>
      <c r="U34" s="102"/>
      <c r="V34" s="23"/>
      <c r="W34" s="23"/>
      <c r="X34" s="23"/>
    </row>
    <row r="35" spans="1:24" ht="15.75" customHeight="1" x14ac:dyDescent="0.25">
      <c r="A35" s="300"/>
      <c r="B35" s="322"/>
      <c r="C35" s="323"/>
      <c r="D35" s="328"/>
      <c r="E35" s="302"/>
      <c r="F35" s="325"/>
      <c r="G35" s="326"/>
      <c r="H35" s="139"/>
      <c r="I35" s="329" t="s">
        <v>104</v>
      </c>
      <c r="J35" s="354"/>
      <c r="K35" s="69"/>
      <c r="L35" s="102"/>
      <c r="M35" s="102"/>
      <c r="N35" s="102"/>
      <c r="O35" s="23"/>
      <c r="Q35" s="68"/>
      <c r="R35" s="102"/>
      <c r="S35" s="102"/>
      <c r="T35" s="102"/>
      <c r="U35" s="102"/>
      <c r="V35" s="23"/>
      <c r="W35" s="23"/>
      <c r="X35" s="23"/>
    </row>
    <row r="36" spans="1:24" ht="15.75" customHeight="1" x14ac:dyDescent="0.25">
      <c r="A36" s="300"/>
      <c r="B36" s="322"/>
      <c r="C36" s="323"/>
      <c r="D36" s="328"/>
      <c r="E36" s="302"/>
      <c r="F36" s="325"/>
      <c r="G36" s="326"/>
      <c r="H36" s="139"/>
      <c r="I36" s="329" t="s">
        <v>105</v>
      </c>
      <c r="J36" s="354"/>
      <c r="K36" s="69"/>
      <c r="L36" s="102"/>
      <c r="M36" s="102"/>
      <c r="N36" s="102"/>
      <c r="O36" s="23"/>
      <c r="Q36" s="68"/>
      <c r="R36" s="102"/>
      <c r="S36" s="102"/>
      <c r="T36" s="102"/>
      <c r="U36" s="102"/>
      <c r="V36" s="23"/>
      <c r="W36" s="23"/>
      <c r="X36" s="23"/>
    </row>
    <row r="37" spans="1:24" ht="15.75" customHeight="1" x14ac:dyDescent="0.25">
      <c r="A37" s="300"/>
      <c r="B37" s="322"/>
      <c r="C37" s="323"/>
      <c r="D37" s="328"/>
      <c r="E37" s="302"/>
      <c r="F37" s="325"/>
      <c r="G37" s="326"/>
      <c r="H37" s="140"/>
      <c r="I37" s="330" t="s">
        <v>106</v>
      </c>
      <c r="J37" s="354"/>
      <c r="K37" s="69"/>
      <c r="L37" s="102"/>
      <c r="M37" s="102"/>
      <c r="N37" s="102"/>
      <c r="O37" s="23"/>
      <c r="Q37" s="68"/>
      <c r="R37" s="102"/>
      <c r="S37" s="102"/>
      <c r="T37" s="102"/>
      <c r="U37" s="102"/>
      <c r="V37" s="23"/>
      <c r="W37" s="23"/>
      <c r="X37" s="23"/>
    </row>
    <row r="38" spans="1:24" ht="15.75" customHeight="1" x14ac:dyDescent="0.25">
      <c r="A38" s="300"/>
      <c r="B38" s="322"/>
      <c r="C38" s="323"/>
      <c r="D38" s="328"/>
      <c r="E38" s="302"/>
      <c r="F38" s="325" t="s">
        <v>107</v>
      </c>
      <c r="G38" s="326" t="e">
        <f>AVERAGEIF(Calculations!J34:J36,"&lt;&gt;#N/A")</f>
        <v>#DIV/0!</v>
      </c>
      <c r="H38" s="138"/>
      <c r="I38" s="327" t="s">
        <v>108</v>
      </c>
      <c r="J38" s="354"/>
      <c r="K38" s="69"/>
      <c r="L38" s="102"/>
      <c r="M38" s="102"/>
      <c r="N38" s="102"/>
      <c r="O38" s="23"/>
      <c r="Q38" s="68"/>
      <c r="R38" s="102"/>
      <c r="S38" s="102"/>
      <c r="T38" s="102"/>
      <c r="U38" s="102"/>
      <c r="V38" s="23"/>
      <c r="W38" s="23"/>
      <c r="X38" s="23"/>
    </row>
    <row r="39" spans="1:24" ht="15.75" customHeight="1" x14ac:dyDescent="0.25">
      <c r="A39" s="300"/>
      <c r="B39" s="322"/>
      <c r="C39" s="323"/>
      <c r="D39" s="328"/>
      <c r="E39" s="302"/>
      <c r="F39" s="325"/>
      <c r="G39" s="326"/>
      <c r="H39" s="139"/>
      <c r="I39" s="331" t="s">
        <v>109</v>
      </c>
      <c r="J39" s="354"/>
      <c r="K39" s="69"/>
      <c r="L39" s="102"/>
      <c r="M39" s="102"/>
      <c r="N39" s="102"/>
      <c r="O39" s="23"/>
      <c r="Q39" s="68"/>
      <c r="R39" s="102"/>
      <c r="S39" s="102"/>
      <c r="T39" s="102"/>
      <c r="U39" s="102"/>
      <c r="V39" s="23"/>
      <c r="W39" s="23"/>
      <c r="X39" s="23"/>
    </row>
    <row r="40" spans="1:24" ht="15.75" customHeight="1" x14ac:dyDescent="0.25">
      <c r="A40" s="300"/>
      <c r="B40" s="322"/>
      <c r="C40" s="323"/>
      <c r="D40" s="328"/>
      <c r="E40" s="302"/>
      <c r="F40" s="325"/>
      <c r="G40" s="326"/>
      <c r="H40" s="140"/>
      <c r="I40" s="330" t="s">
        <v>110</v>
      </c>
      <c r="J40" s="354"/>
      <c r="K40" s="69"/>
      <c r="L40" s="102"/>
      <c r="M40" s="102"/>
      <c r="N40" s="102"/>
      <c r="O40" s="23"/>
      <c r="Q40" s="68"/>
      <c r="R40" s="102"/>
      <c r="S40" s="102"/>
      <c r="T40" s="102"/>
      <c r="U40" s="102"/>
    </row>
    <row r="41" spans="1:24" ht="15.75" customHeight="1" x14ac:dyDescent="0.25">
      <c r="A41" s="300"/>
      <c r="B41" s="322"/>
      <c r="C41" s="323"/>
      <c r="D41" s="328"/>
      <c r="E41" s="302"/>
      <c r="F41" s="325" t="s">
        <v>111</v>
      </c>
      <c r="G41" s="326" t="e">
        <f>AVERAGEIF(Calculations!J37:J39,"&lt;&gt;#N/A")</f>
        <v>#DIV/0!</v>
      </c>
      <c r="H41" s="138"/>
      <c r="I41" s="329" t="s">
        <v>112</v>
      </c>
      <c r="J41" s="354"/>
      <c r="K41" s="69"/>
      <c r="L41" s="102"/>
      <c r="M41" s="102"/>
      <c r="N41" s="102"/>
      <c r="O41" s="23"/>
      <c r="Q41" s="102"/>
      <c r="R41" s="102"/>
      <c r="S41" s="102"/>
      <c r="T41" s="102"/>
      <c r="U41" s="102"/>
    </row>
    <row r="42" spans="1:24" ht="15.75" customHeight="1" x14ac:dyDescent="0.25">
      <c r="A42" s="300"/>
      <c r="B42" s="322"/>
      <c r="C42" s="323"/>
      <c r="D42" s="328"/>
      <c r="E42" s="302"/>
      <c r="F42" s="325"/>
      <c r="G42" s="326"/>
      <c r="H42" s="139"/>
      <c r="I42" s="329" t="s">
        <v>113</v>
      </c>
      <c r="J42" s="354"/>
      <c r="K42" s="69"/>
      <c r="L42" s="102"/>
      <c r="M42" s="102"/>
      <c r="N42" s="102"/>
      <c r="O42" s="102"/>
      <c r="Q42" s="102"/>
      <c r="R42" s="102"/>
      <c r="S42" s="102"/>
      <c r="T42" s="102"/>
      <c r="U42" s="102"/>
    </row>
    <row r="43" spans="1:24" ht="15.75" customHeight="1" x14ac:dyDescent="0.25">
      <c r="A43" s="300"/>
      <c r="B43" s="322"/>
      <c r="C43" s="323"/>
      <c r="D43" s="328"/>
      <c r="E43" s="302"/>
      <c r="F43" s="325"/>
      <c r="G43" s="326"/>
      <c r="H43" s="140"/>
      <c r="I43" s="330" t="s">
        <v>114</v>
      </c>
      <c r="J43" s="354"/>
      <c r="K43" s="69"/>
      <c r="L43" s="102"/>
      <c r="M43" s="102"/>
      <c r="N43" s="102"/>
      <c r="O43" s="102"/>
      <c r="Q43" s="102"/>
      <c r="R43" s="102"/>
      <c r="S43" s="102"/>
      <c r="T43" s="102"/>
      <c r="U43" s="102"/>
    </row>
    <row r="44" spans="1:24" ht="15.75" customHeight="1" x14ac:dyDescent="0.25">
      <c r="A44" s="300"/>
      <c r="B44" s="322"/>
      <c r="C44" s="323"/>
      <c r="D44" s="328"/>
      <c r="E44" s="302"/>
      <c r="F44" s="332" t="s">
        <v>115</v>
      </c>
      <c r="G44" s="326" t="e">
        <f>AVERAGEIF(Calculations!J40:J42,"&lt;&gt;#N/A")</f>
        <v>#DIV/0!</v>
      </c>
      <c r="H44" s="138"/>
      <c r="I44" s="333" t="s">
        <v>116</v>
      </c>
      <c r="J44" s="353"/>
      <c r="K44" s="69"/>
      <c r="L44" s="102"/>
      <c r="M44" s="102"/>
      <c r="N44" s="102"/>
      <c r="O44" s="102"/>
      <c r="Q44" s="102"/>
      <c r="R44" s="102"/>
      <c r="S44" s="102"/>
      <c r="T44" s="102"/>
      <c r="U44" s="102"/>
      <c r="V44" s="23"/>
      <c r="W44" s="23"/>
      <c r="X44" s="23"/>
    </row>
    <row r="45" spans="1:24" ht="15.75" customHeight="1" x14ac:dyDescent="0.25">
      <c r="A45" s="300"/>
      <c r="B45" s="322"/>
      <c r="C45" s="323"/>
      <c r="D45" s="328"/>
      <c r="E45" s="302"/>
      <c r="F45" s="334"/>
      <c r="G45" s="326"/>
      <c r="H45" s="139"/>
      <c r="I45" s="333" t="s">
        <v>117</v>
      </c>
      <c r="J45" s="353"/>
      <c r="K45" s="69"/>
      <c r="L45" s="102"/>
      <c r="M45" s="102"/>
      <c r="N45" s="102"/>
      <c r="O45" s="102"/>
      <c r="Q45" s="102"/>
      <c r="R45" s="102"/>
      <c r="S45" s="102"/>
      <c r="T45" s="102"/>
      <c r="U45" s="102"/>
      <c r="V45" s="23"/>
      <c r="W45" s="23"/>
      <c r="X45" s="23"/>
    </row>
    <row r="46" spans="1:24" ht="15.75" customHeight="1" x14ac:dyDescent="0.25">
      <c r="A46" s="300"/>
      <c r="B46" s="322"/>
      <c r="C46" s="323"/>
      <c r="D46" s="335"/>
      <c r="E46" s="336"/>
      <c r="F46" s="337"/>
      <c r="G46" s="326"/>
      <c r="H46" s="140"/>
      <c r="I46" s="330" t="s">
        <v>118</v>
      </c>
      <c r="J46" s="353"/>
      <c r="K46" s="69"/>
      <c r="L46" s="102"/>
      <c r="M46" s="102"/>
      <c r="N46" s="102"/>
      <c r="O46" s="102"/>
      <c r="Q46" s="102"/>
      <c r="R46" s="102"/>
      <c r="S46" s="102"/>
      <c r="T46" s="102"/>
      <c r="U46" s="102"/>
      <c r="V46" s="23"/>
      <c r="W46" s="23"/>
      <c r="X46" s="23"/>
    </row>
    <row r="47" spans="1:24" ht="15.75" customHeight="1" x14ac:dyDescent="0.25">
      <c r="A47" s="300"/>
      <c r="B47" s="322"/>
      <c r="C47" s="323"/>
      <c r="D47" s="338" t="s">
        <v>119</v>
      </c>
      <c r="E47" s="311" t="e">
        <f>IF(AVERAGE(H47:H49)/15&lt;=0.39, "Non-Functioning", IF(AVERAGE(H47:H49)/15&lt;=0.69, "Functioning At-Risk", "Functioning"))</f>
        <v>#DIV/0!</v>
      </c>
      <c r="F47" s="332" t="s">
        <v>120</v>
      </c>
      <c r="G47" s="326" t="e">
        <f>AVERAGEIF(Calculations!J43:J45,"&lt;&gt;#N/A")</f>
        <v>#DIV/0!</v>
      </c>
      <c r="H47" s="138"/>
      <c r="I47" s="339" t="s">
        <v>121</v>
      </c>
      <c r="J47" s="299"/>
      <c r="K47" s="69"/>
      <c r="L47" s="102"/>
      <c r="M47" s="102"/>
      <c r="N47" s="102"/>
      <c r="O47" s="102"/>
      <c r="Q47" s="102"/>
      <c r="R47" s="102"/>
      <c r="S47" s="102"/>
      <c r="T47" s="102"/>
      <c r="U47" s="102"/>
      <c r="V47" s="23"/>
      <c r="W47" s="23"/>
      <c r="X47" s="23"/>
    </row>
    <row r="48" spans="1:24" ht="15.75" customHeight="1" x14ac:dyDescent="0.25">
      <c r="A48" s="300"/>
      <c r="B48" s="322"/>
      <c r="C48" s="323"/>
      <c r="D48" s="338"/>
      <c r="E48" s="311"/>
      <c r="F48" s="334"/>
      <c r="G48" s="326"/>
      <c r="H48" s="139"/>
      <c r="I48" s="339" t="s">
        <v>122</v>
      </c>
      <c r="J48" s="299"/>
      <c r="K48" s="69"/>
      <c r="L48" s="102"/>
      <c r="M48" s="102"/>
      <c r="N48" s="102"/>
      <c r="O48" s="102"/>
      <c r="Q48" s="102"/>
      <c r="R48" s="102"/>
      <c r="S48" s="102"/>
      <c r="T48" s="102"/>
      <c r="U48" s="102"/>
      <c r="V48" s="23"/>
      <c r="W48" s="23"/>
      <c r="X48" s="23"/>
    </row>
    <row r="49" spans="1:24" ht="15.75" customHeight="1" thickBot="1" x14ac:dyDescent="0.3">
      <c r="A49" s="340"/>
      <c r="B49" s="341"/>
      <c r="C49" s="342"/>
      <c r="D49" s="343"/>
      <c r="E49" s="344"/>
      <c r="F49" s="345"/>
      <c r="G49" s="326"/>
      <c r="H49" s="143"/>
      <c r="I49" s="346" t="s">
        <v>123</v>
      </c>
      <c r="J49" s="347"/>
      <c r="K49" s="69"/>
      <c r="L49" s="102"/>
      <c r="M49" s="102"/>
      <c r="N49" s="102"/>
      <c r="O49" s="102"/>
      <c r="Q49" s="102"/>
      <c r="R49" s="102"/>
      <c r="S49" s="102"/>
      <c r="T49" s="102"/>
      <c r="U49" s="102"/>
      <c r="V49" s="23"/>
      <c r="W49" s="23"/>
      <c r="X49" s="23"/>
    </row>
    <row r="50" spans="1:24" ht="15" customHeight="1" thickBot="1" x14ac:dyDescent="0.3">
      <c r="A50" s="348"/>
      <c r="B50" s="348"/>
      <c r="C50" s="348"/>
      <c r="D50" s="349"/>
      <c r="E50" s="350"/>
      <c r="F50" s="348"/>
      <c r="G50" s="348"/>
      <c r="H50" s="348"/>
      <c r="I50" s="351"/>
      <c r="J50" s="351"/>
      <c r="K50" s="72"/>
      <c r="L50" s="103"/>
      <c r="M50" s="103"/>
      <c r="N50" s="103"/>
      <c r="O50" s="102"/>
      <c r="P50" s="102"/>
      <c r="Q50" s="102"/>
      <c r="R50" s="103"/>
      <c r="S50" s="103"/>
      <c r="T50" s="103"/>
      <c r="U50" s="103"/>
    </row>
    <row r="51" spans="1:24" ht="15" customHeight="1" x14ac:dyDescent="0.25">
      <c r="A51" s="357" t="s">
        <v>124</v>
      </c>
      <c r="B51" s="355"/>
      <c r="C51" s="355"/>
      <c r="D51" s="355"/>
      <c r="E51" s="355"/>
      <c r="F51" s="355"/>
      <c r="G51" s="355"/>
      <c r="H51" s="355"/>
      <c r="I51" s="355"/>
      <c r="J51" s="356"/>
      <c r="K51" s="74"/>
      <c r="L51" s="104"/>
      <c r="M51" s="104"/>
      <c r="N51" s="104"/>
      <c r="O51" s="104"/>
      <c r="P51" s="104"/>
      <c r="Q51" s="104"/>
      <c r="R51" s="104"/>
      <c r="S51" s="104"/>
      <c r="T51" s="104"/>
      <c r="U51" s="104"/>
    </row>
    <row r="52" spans="1:24" ht="15" customHeight="1" x14ac:dyDescent="0.25">
      <c r="A52" s="358"/>
      <c r="B52" s="359"/>
      <c r="C52" s="359"/>
      <c r="D52" s="359"/>
      <c r="E52" s="359"/>
      <c r="F52" s="359"/>
      <c r="G52" s="359"/>
      <c r="H52" s="359"/>
      <c r="I52" s="359"/>
      <c r="J52" s="360"/>
      <c r="K52" s="74"/>
      <c r="L52" s="104"/>
      <c r="M52" s="104"/>
      <c r="N52" s="104"/>
      <c r="O52" s="104"/>
      <c r="P52" s="104"/>
      <c r="Q52" s="104"/>
      <c r="R52" s="104"/>
      <c r="S52" s="104"/>
      <c r="T52" s="104"/>
      <c r="U52" s="104"/>
    </row>
    <row r="53" spans="1:24" x14ac:dyDescent="0.25">
      <c r="A53" s="358"/>
      <c r="B53" s="359"/>
      <c r="C53" s="359"/>
      <c r="D53" s="359"/>
      <c r="E53" s="359"/>
      <c r="F53" s="359"/>
      <c r="G53" s="359"/>
      <c r="H53" s="359"/>
      <c r="I53" s="359"/>
      <c r="J53" s="360"/>
      <c r="K53" s="74"/>
      <c r="L53" s="104"/>
      <c r="M53" s="104"/>
      <c r="N53" s="104"/>
      <c r="O53" s="104"/>
      <c r="P53" s="104"/>
      <c r="Q53" s="104"/>
      <c r="R53" s="104"/>
      <c r="S53" s="104"/>
      <c r="T53" s="104"/>
      <c r="U53" s="104"/>
    </row>
    <row r="54" spans="1:24" x14ac:dyDescent="0.25">
      <c r="A54" s="358"/>
      <c r="B54" s="359"/>
      <c r="C54" s="359"/>
      <c r="D54" s="359"/>
      <c r="E54" s="359"/>
      <c r="F54" s="359"/>
      <c r="G54" s="359"/>
      <c r="H54" s="359"/>
      <c r="I54" s="359"/>
      <c r="J54" s="360"/>
      <c r="K54" s="74"/>
      <c r="L54" s="104"/>
      <c r="M54" s="104"/>
      <c r="N54" s="104"/>
      <c r="O54" s="104"/>
      <c r="P54" s="104"/>
      <c r="Q54" s="104"/>
      <c r="R54" s="104"/>
      <c r="S54" s="104"/>
      <c r="T54" s="104"/>
      <c r="U54" s="104"/>
    </row>
    <row r="55" spans="1:24" x14ac:dyDescent="0.25">
      <c r="A55" s="358"/>
      <c r="B55" s="359"/>
      <c r="C55" s="359"/>
      <c r="D55" s="359"/>
      <c r="E55" s="359"/>
      <c r="F55" s="359"/>
      <c r="G55" s="359"/>
      <c r="H55" s="359"/>
      <c r="I55" s="359"/>
      <c r="J55" s="360"/>
      <c r="K55" s="74"/>
      <c r="L55" s="104"/>
      <c r="M55" s="104"/>
      <c r="N55" s="104"/>
      <c r="O55" s="104"/>
      <c r="P55" s="104"/>
      <c r="Q55" s="104"/>
      <c r="R55" s="104"/>
      <c r="S55" s="104"/>
      <c r="T55" s="104"/>
      <c r="U55" s="104"/>
    </row>
    <row r="56" spans="1:24" x14ac:dyDescent="0.25">
      <c r="A56" s="358"/>
      <c r="B56" s="359"/>
      <c r="C56" s="359"/>
      <c r="D56" s="359"/>
      <c r="E56" s="359"/>
      <c r="F56" s="359"/>
      <c r="G56" s="359"/>
      <c r="H56" s="359"/>
      <c r="I56" s="359"/>
      <c r="J56" s="360"/>
      <c r="K56" s="74"/>
      <c r="L56" s="104"/>
      <c r="M56" s="104"/>
      <c r="N56" s="104"/>
      <c r="O56" s="104"/>
      <c r="P56" s="104"/>
      <c r="Q56" s="104"/>
      <c r="R56" s="104"/>
      <c r="S56" s="104"/>
      <c r="T56" s="104"/>
      <c r="U56" s="104"/>
    </row>
    <row r="57" spans="1:24" x14ac:dyDescent="0.25">
      <c r="A57" s="358"/>
      <c r="B57" s="359"/>
      <c r="C57" s="359"/>
      <c r="D57" s="359"/>
      <c r="E57" s="359"/>
      <c r="F57" s="359"/>
      <c r="G57" s="359"/>
      <c r="H57" s="359"/>
      <c r="I57" s="359"/>
      <c r="J57" s="360"/>
      <c r="K57" s="74"/>
      <c r="L57" s="104"/>
      <c r="M57" s="104"/>
      <c r="N57" s="104"/>
      <c r="O57" s="104"/>
      <c r="P57" s="104"/>
      <c r="Q57" s="104"/>
      <c r="R57" s="104"/>
      <c r="S57" s="104"/>
      <c r="T57" s="104"/>
      <c r="U57" s="104"/>
    </row>
    <row r="58" spans="1:24" x14ac:dyDescent="0.25">
      <c r="A58" s="358"/>
      <c r="B58" s="359"/>
      <c r="C58" s="359"/>
      <c r="D58" s="359"/>
      <c r="E58" s="359"/>
      <c r="F58" s="359"/>
      <c r="G58" s="359"/>
      <c r="H58" s="359"/>
      <c r="I58" s="359"/>
      <c r="J58" s="360"/>
      <c r="K58" s="74"/>
      <c r="L58" s="104"/>
      <c r="M58" s="104"/>
      <c r="N58" s="104"/>
      <c r="O58" s="104"/>
      <c r="P58" s="104"/>
      <c r="Q58" s="104"/>
      <c r="R58" s="104"/>
      <c r="S58" s="104"/>
      <c r="T58" s="104"/>
      <c r="U58" s="104"/>
    </row>
    <row r="59" spans="1:24" x14ac:dyDescent="0.25">
      <c r="A59" s="358"/>
      <c r="B59" s="359"/>
      <c r="C59" s="359"/>
      <c r="D59" s="359"/>
      <c r="E59" s="359"/>
      <c r="F59" s="359"/>
      <c r="G59" s="359"/>
      <c r="H59" s="359"/>
      <c r="I59" s="359"/>
      <c r="J59" s="360"/>
      <c r="K59" s="74"/>
      <c r="L59" s="104"/>
      <c r="M59" s="104"/>
      <c r="N59" s="104"/>
      <c r="O59" s="104"/>
      <c r="P59" s="104"/>
      <c r="Q59" s="104"/>
      <c r="R59" s="104"/>
      <c r="S59" s="104"/>
      <c r="T59" s="104"/>
      <c r="U59" s="104"/>
    </row>
    <row r="60" spans="1:24" x14ac:dyDescent="0.25">
      <c r="A60" s="358"/>
      <c r="B60" s="359"/>
      <c r="C60" s="359"/>
      <c r="D60" s="359"/>
      <c r="E60" s="359"/>
      <c r="F60" s="359"/>
      <c r="G60" s="359"/>
      <c r="H60" s="359"/>
      <c r="I60" s="359"/>
      <c r="J60" s="360"/>
      <c r="K60" s="74"/>
      <c r="L60" s="104"/>
      <c r="M60" s="104"/>
      <c r="N60" s="104"/>
      <c r="O60" s="104"/>
      <c r="P60" s="104"/>
      <c r="Q60" s="104"/>
      <c r="R60" s="104"/>
      <c r="S60" s="104"/>
      <c r="T60" s="104"/>
      <c r="U60" s="104"/>
    </row>
    <row r="61" spans="1:24" x14ac:dyDescent="0.25">
      <c r="A61" s="358"/>
      <c r="B61" s="359"/>
      <c r="C61" s="359"/>
      <c r="D61" s="359"/>
      <c r="E61" s="359"/>
      <c r="F61" s="359"/>
      <c r="G61" s="359"/>
      <c r="H61" s="359"/>
      <c r="I61" s="359"/>
      <c r="J61" s="360"/>
      <c r="K61" s="74"/>
      <c r="L61" s="104"/>
      <c r="M61" s="104"/>
      <c r="N61" s="104"/>
      <c r="O61" s="104"/>
      <c r="P61" s="104"/>
      <c r="Q61" s="104"/>
      <c r="R61" s="104"/>
      <c r="S61" s="104"/>
      <c r="T61" s="104"/>
      <c r="U61" s="104"/>
    </row>
    <row r="62" spans="1:24" ht="15.75" thickBot="1" x14ac:dyDescent="0.3">
      <c r="A62" s="361"/>
      <c r="B62" s="362"/>
      <c r="C62" s="362"/>
      <c r="D62" s="362"/>
      <c r="E62" s="362"/>
      <c r="F62" s="362"/>
      <c r="G62" s="362"/>
      <c r="H62" s="362"/>
      <c r="I62" s="362"/>
      <c r="J62" s="363"/>
      <c r="K62" s="74"/>
      <c r="L62" s="104"/>
      <c r="M62" s="104"/>
      <c r="N62" s="104"/>
      <c r="O62" s="104"/>
      <c r="P62" s="104"/>
      <c r="Q62" s="104"/>
      <c r="R62" s="104"/>
      <c r="S62" s="104"/>
      <c r="T62" s="104"/>
      <c r="U62" s="104"/>
    </row>
    <row r="63" spans="1:24" x14ac:dyDescent="0.25">
      <c r="A63" s="348"/>
      <c r="B63" s="348"/>
      <c r="C63" s="348"/>
      <c r="D63" s="348"/>
      <c r="E63" s="348"/>
      <c r="F63" s="348"/>
      <c r="G63" s="348"/>
      <c r="H63" s="348"/>
      <c r="I63" s="348"/>
      <c r="J63" s="348"/>
      <c r="K63" s="74"/>
      <c r="L63" s="104"/>
      <c r="M63" s="104"/>
      <c r="N63" s="104"/>
      <c r="O63" s="104"/>
      <c r="P63" s="104"/>
      <c r="Q63" s="104"/>
      <c r="R63" s="104"/>
      <c r="S63" s="104"/>
      <c r="T63" s="104"/>
      <c r="U63" s="104"/>
    </row>
  </sheetData>
  <sheetProtection algorithmName="SHA-512" hashValue="02P80Ufx0d3rzSr7hoQ2tEWt11DjrY7IagZTaqzW4QwZramUWwnj6DwLro+FLFeMBGZnWrNljJgsE+9uBeTEnQ==" saltValue="CAfR78nxoMz8DKaow1XqTA==" spinCount="100000" sheet="1" objects="1" scenarios="1"/>
  <mergeCells count="80">
    <mergeCell ref="A52:J62"/>
    <mergeCell ref="H31:H33"/>
    <mergeCell ref="H21:H24"/>
    <mergeCell ref="H25:H27"/>
    <mergeCell ref="H13:H16"/>
    <mergeCell ref="H17:H20"/>
    <mergeCell ref="F44:F46"/>
    <mergeCell ref="H44:H46"/>
    <mergeCell ref="G44:G46"/>
    <mergeCell ref="D47:D49"/>
    <mergeCell ref="E47:E49"/>
    <mergeCell ref="F47:F49"/>
    <mergeCell ref="H47:H49"/>
    <mergeCell ref="G47:G49"/>
    <mergeCell ref="A9:A49"/>
    <mergeCell ref="G31:G33"/>
    <mergeCell ref="B34:B49"/>
    <mergeCell ref="C34:C49"/>
    <mergeCell ref="D34:D46"/>
    <mergeCell ref="E34:E46"/>
    <mergeCell ref="F34:F37"/>
    <mergeCell ref="F41:F43"/>
    <mergeCell ref="H41:H43"/>
    <mergeCell ref="G41:G43"/>
    <mergeCell ref="D9:D20"/>
    <mergeCell ref="E9:E20"/>
    <mergeCell ref="G25:G27"/>
    <mergeCell ref="H28:H30"/>
    <mergeCell ref="G28:G30"/>
    <mergeCell ref="G21:G24"/>
    <mergeCell ref="G13:G16"/>
    <mergeCell ref="G17:G20"/>
    <mergeCell ref="H34:H37"/>
    <mergeCell ref="G34:G37"/>
    <mergeCell ref="F38:F40"/>
    <mergeCell ref="H38:H40"/>
    <mergeCell ref="G38:G40"/>
    <mergeCell ref="B9:B27"/>
    <mergeCell ref="C9:C27"/>
    <mergeCell ref="F31:F33"/>
    <mergeCell ref="D21:D27"/>
    <mergeCell ref="E21:E27"/>
    <mergeCell ref="F21:F24"/>
    <mergeCell ref="F25:F27"/>
    <mergeCell ref="F13:F16"/>
    <mergeCell ref="F17:F20"/>
    <mergeCell ref="B28:B33"/>
    <mergeCell ref="C28:C33"/>
    <mergeCell ref="D28:D30"/>
    <mergeCell ref="E28:E30"/>
    <mergeCell ref="F28:F30"/>
    <mergeCell ref="D31:D33"/>
    <mergeCell ref="E31:E33"/>
    <mergeCell ref="F9:F12"/>
    <mergeCell ref="H9:H12"/>
    <mergeCell ref="G9:G12"/>
    <mergeCell ref="F7:F8"/>
    <mergeCell ref="H7:H8"/>
    <mergeCell ref="A1:J1"/>
    <mergeCell ref="O1:P1"/>
    <mergeCell ref="B2:E2"/>
    <mergeCell ref="B3:E3"/>
    <mergeCell ref="G2:J2"/>
    <mergeCell ref="G3:J3"/>
    <mergeCell ref="A7:A8"/>
    <mergeCell ref="B4:E4"/>
    <mergeCell ref="B5:E5"/>
    <mergeCell ref="B6:C6"/>
    <mergeCell ref="D6:E6"/>
    <mergeCell ref="G4:J4"/>
    <mergeCell ref="G5:J5"/>
    <mergeCell ref="F6:H6"/>
    <mergeCell ref="I6:J6"/>
    <mergeCell ref="B7:B8"/>
    <mergeCell ref="C7:C8"/>
    <mergeCell ref="D7:D8"/>
    <mergeCell ref="E7:E8"/>
    <mergeCell ref="G7:G8"/>
    <mergeCell ref="I7:I8"/>
    <mergeCell ref="J7:J8"/>
  </mergeCells>
  <dataValidations count="1">
    <dataValidation type="decimal" allowBlank="1" showInputMessage="1" showErrorMessage="1" errorTitle="Invalid variable score" error="Variable score must be 1-15" promptTitle="Enter a variable score" prompt="15-11 = Functioning_x000a_10-6 = Functioning At-Risk_x000a_5-1 = Non-Functioning" sqref="H9:H37 H44:H49" xr:uid="{C4C62813-886E-454C-ABE7-C5F3F3B186BF}">
      <formula1>0</formula1>
      <formula2>15</formula2>
    </dataValidation>
  </dataValidations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BCEC2E-16E0-45D3-94B8-91764C2E86A4}">
          <x14:formula1>
            <xm:f>Calculations!$G$3:$G$8</xm:f>
          </x14:formula1>
          <xm:sqref>J9:J49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95E57-3135-44A7-9560-F6369975AFC3}">
  <dimension ref="A1:K45"/>
  <sheetViews>
    <sheetView workbookViewId="0">
      <selection activeCell="N17" sqref="N17"/>
    </sheetView>
  </sheetViews>
  <sheetFormatPr defaultRowHeight="15" x14ac:dyDescent="0.25"/>
  <cols>
    <col min="1" max="1" width="33.7109375" style="75" customWidth="1"/>
    <col min="2" max="2" width="8.85546875" style="75"/>
    <col min="3" max="3" width="9" style="75" bestFit="1" customWidth="1"/>
    <col min="4" max="4" width="12.5703125" style="75" bestFit="1" customWidth="1"/>
    <col min="5" max="5" width="13.140625" style="75" bestFit="1" customWidth="1"/>
    <col min="6" max="6" width="8.85546875" style="68"/>
    <col min="7" max="7" width="18.7109375" style="68" customWidth="1"/>
    <col min="8" max="9" width="8.85546875" style="68"/>
    <col min="10" max="10" width="11.42578125" style="68" customWidth="1"/>
  </cols>
  <sheetData>
    <row r="1" spans="1:11" x14ac:dyDescent="0.25">
      <c r="A1" s="147" t="s">
        <v>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3" spans="1:11" x14ac:dyDescent="0.25">
      <c r="A3" s="91" t="s">
        <v>9</v>
      </c>
      <c r="B3" s="91" t="s">
        <v>10</v>
      </c>
      <c r="C3" s="91" t="s">
        <v>11</v>
      </c>
      <c r="D3" s="91" t="s">
        <v>12</v>
      </c>
      <c r="E3" s="91" t="s">
        <v>13</v>
      </c>
      <c r="G3" s="109" t="s">
        <v>34</v>
      </c>
      <c r="H3" s="110">
        <v>14</v>
      </c>
      <c r="J3" s="146" t="s">
        <v>61</v>
      </c>
    </row>
    <row r="4" spans="1:11" x14ac:dyDescent="0.25">
      <c r="A4" s="107" t="str">
        <f>'REFI Score Calculator'!F9</f>
        <v>Upland Runoff</v>
      </c>
      <c r="B4" s="91">
        <f>'REFI Score Calculator'!H9</f>
        <v>0</v>
      </c>
      <c r="C4" s="91">
        <f t="shared" ref="C4:C15" si="0">IF(B4/15&lt;=0.39, B4, IF(B4/15&lt;=0.69, NA(), NA()))</f>
        <v>0</v>
      </c>
      <c r="D4" s="91" t="e">
        <f t="shared" ref="D4:D15" si="1">IF(B4/15&lt;=0.39, NA(), IF(B4/15&lt;=0.69, B4,NA()))</f>
        <v>#N/A</v>
      </c>
      <c r="E4" s="91" t="e">
        <f t="shared" ref="E4:E15" si="2">IF(B4/15&lt;=0.39, NA(), IF(B4/15&lt;=0.69, NA(), B4))</f>
        <v>#N/A</v>
      </c>
      <c r="G4" s="109" t="s">
        <v>38</v>
      </c>
      <c r="H4" s="110">
        <v>11</v>
      </c>
      <c r="J4" s="146"/>
    </row>
    <row r="5" spans="1:11" x14ac:dyDescent="0.25">
      <c r="A5" s="107" t="str">
        <f>'REFI Score Calculator'!F13</f>
        <v>Hydrologic Connection</v>
      </c>
      <c r="B5" s="91">
        <f>'REFI Score Calculator'!H13</f>
        <v>0</v>
      </c>
      <c r="C5" s="91">
        <f t="shared" si="0"/>
        <v>0</v>
      </c>
      <c r="D5" s="91" t="e">
        <f t="shared" si="1"/>
        <v>#N/A</v>
      </c>
      <c r="E5" s="91" t="e">
        <f t="shared" si="2"/>
        <v>#N/A</v>
      </c>
      <c r="G5" s="109" t="s">
        <v>41</v>
      </c>
      <c r="H5" s="110">
        <v>8</v>
      </c>
      <c r="J5" s="106" t="e">
        <f t="array" ref="J5">VLOOKUP('REFI Score Calculator'!$J9:$J9,Calculations!$G$3:$H$7,2,FALSE)</f>
        <v>#N/A</v>
      </c>
    </row>
    <row r="6" spans="1:11" x14ac:dyDescent="0.25">
      <c r="A6" s="107" t="str">
        <f>'REFI Score Calculator'!F17</f>
        <v>Streambank Processes</v>
      </c>
      <c r="B6" s="91">
        <f>'REFI Score Calculator'!H17</f>
        <v>0</v>
      </c>
      <c r="C6" s="91">
        <f t="shared" si="0"/>
        <v>0</v>
      </c>
      <c r="D6" s="91" t="e">
        <f t="shared" si="1"/>
        <v>#N/A</v>
      </c>
      <c r="E6" s="91" t="e">
        <f t="shared" si="2"/>
        <v>#N/A</v>
      </c>
      <c r="G6" s="109" t="s">
        <v>45</v>
      </c>
      <c r="H6" s="110">
        <v>5</v>
      </c>
      <c r="J6" s="106" t="e">
        <f t="array" ref="J6">VLOOKUP('REFI Score Calculator'!$J10:$J10,Calculations!$G$3:$H$7,2,FALSE)</f>
        <v>#N/A</v>
      </c>
    </row>
    <row r="7" spans="1:11" x14ac:dyDescent="0.25">
      <c r="A7" s="107" t="str">
        <f>'REFI Score Calculator'!F21</f>
        <v>Energy, Nutrients, and Sediment</v>
      </c>
      <c r="B7" s="91">
        <f>'REFI Score Calculator'!H21</f>
        <v>0</v>
      </c>
      <c r="C7" s="91">
        <f t="shared" si="0"/>
        <v>0</v>
      </c>
      <c r="D7" s="91" t="e">
        <f t="shared" si="1"/>
        <v>#N/A</v>
      </c>
      <c r="E7" s="91" t="e">
        <f t="shared" si="2"/>
        <v>#N/A</v>
      </c>
      <c r="G7" s="109" t="s">
        <v>49</v>
      </c>
      <c r="H7" s="110">
        <v>2</v>
      </c>
      <c r="J7" s="106" t="e">
        <f t="array" ref="J7">VLOOKUP('REFI Score Calculator'!$J11:$J11,Calculations!$G$3:$H$7,2,FALSE)</f>
        <v>#N/A</v>
      </c>
    </row>
    <row r="8" spans="1:11" x14ac:dyDescent="0.25">
      <c r="A8" s="107" t="str">
        <f>'REFI Score Calculator'!F25</f>
        <v>Riparian Filtering</v>
      </c>
      <c r="B8" s="91">
        <f>'REFI Score Calculator'!H25</f>
        <v>0</v>
      </c>
      <c r="C8" s="91">
        <f t="shared" si="0"/>
        <v>0</v>
      </c>
      <c r="D8" s="91" t="e">
        <f t="shared" si="1"/>
        <v>#N/A</v>
      </c>
      <c r="E8" s="91" t="e">
        <f t="shared" si="2"/>
        <v>#N/A</v>
      </c>
      <c r="G8" s="109" t="s">
        <v>55</v>
      </c>
      <c r="H8" s="110"/>
      <c r="J8" s="106" t="e">
        <f t="array" ref="J8">VLOOKUP('REFI Score Calculator'!$J12:$J12,Calculations!$G$3:$H$7,2,FALSE)</f>
        <v>#N/A</v>
      </c>
    </row>
    <row r="9" spans="1:11" x14ac:dyDescent="0.25">
      <c r="A9" s="107" t="str">
        <f>'REFI Score Calculator'!F28</f>
        <v>Lateral Processes</v>
      </c>
      <c r="B9" s="91">
        <f>'REFI Score Calculator'!H28</f>
        <v>0</v>
      </c>
      <c r="C9" s="91">
        <f t="shared" si="0"/>
        <v>0</v>
      </c>
      <c r="D9" s="91" t="e">
        <f t="shared" si="1"/>
        <v>#N/A</v>
      </c>
      <c r="E9" s="91" t="e">
        <f t="shared" si="2"/>
        <v>#N/A</v>
      </c>
      <c r="J9" s="106" t="e">
        <f t="array" ref="J9">VLOOKUP('REFI Score Calculator'!$J13:$J13,Calculations!$G$3:$H$7,2,FALSE)</f>
        <v>#N/A</v>
      </c>
    </row>
    <row r="10" spans="1:11" ht="14.45" customHeight="1" x14ac:dyDescent="0.25">
      <c r="A10" s="107" t="str">
        <f>'REFI Score Calculator'!F31</f>
        <v>Longitudinal Movement and Habitat</v>
      </c>
      <c r="B10" s="91">
        <f>'REFI Score Calculator'!H31</f>
        <v>0</v>
      </c>
      <c r="C10" s="91">
        <f t="shared" si="0"/>
        <v>0</v>
      </c>
      <c r="D10" s="91" t="e">
        <f t="shared" si="1"/>
        <v>#N/A</v>
      </c>
      <c r="E10" s="91" t="e">
        <f t="shared" si="2"/>
        <v>#N/A</v>
      </c>
      <c r="G10" s="144" t="s">
        <v>177</v>
      </c>
      <c r="H10" s="144"/>
      <c r="J10" s="106" t="e">
        <f t="array" ref="J10">VLOOKUP('REFI Score Calculator'!$J14:$J14,Calculations!$G$3:$H$7,2,FALSE)</f>
        <v>#N/A</v>
      </c>
    </row>
    <row r="11" spans="1:11" x14ac:dyDescent="0.25">
      <c r="A11" s="107" t="str">
        <f>'REFI Score Calculator'!F34</f>
        <v>Plant Community</v>
      </c>
      <c r="B11" s="91">
        <f>'REFI Score Calculator'!H34</f>
        <v>0</v>
      </c>
      <c r="C11" s="91">
        <f t="shared" si="0"/>
        <v>0</v>
      </c>
      <c r="D11" s="91" t="e">
        <f t="shared" si="1"/>
        <v>#N/A</v>
      </c>
      <c r="E11" s="91" t="e">
        <f t="shared" si="2"/>
        <v>#N/A</v>
      </c>
      <c r="G11" s="144"/>
      <c r="H11" s="144"/>
      <c r="J11" s="106" t="e">
        <f t="array" ref="J11">VLOOKUP('REFI Score Calculator'!$J15:$J15,Calculations!$G$3:$H$7,2,FALSE)</f>
        <v>#N/A</v>
      </c>
    </row>
    <row r="12" spans="1:11" x14ac:dyDescent="0.25">
      <c r="A12" s="107" t="str">
        <f>'REFI Score Calculator'!F38</f>
        <v>Canopy Habitat</v>
      </c>
      <c r="B12" s="91">
        <f>'REFI Score Calculator'!H38</f>
        <v>0</v>
      </c>
      <c r="C12" s="91">
        <f t="shared" si="0"/>
        <v>0</v>
      </c>
      <c r="D12" s="91" t="e">
        <f t="shared" si="1"/>
        <v>#N/A</v>
      </c>
      <c r="E12" s="91" t="e">
        <f t="shared" si="2"/>
        <v>#N/A</v>
      </c>
      <c r="G12" s="144"/>
      <c r="H12" s="144"/>
      <c r="J12" s="106" t="e">
        <f t="array" ref="J12">VLOOKUP('REFI Score Calculator'!$J16:$J16,Calculations!$G$3:$H$7,2,FALSE)</f>
        <v>#N/A</v>
      </c>
    </row>
    <row r="13" spans="1:11" x14ac:dyDescent="0.25">
      <c r="A13" s="107" t="str">
        <f>'REFI Score Calculator'!F41</f>
        <v>Understory Habitat</v>
      </c>
      <c r="B13" s="91">
        <f>'REFI Score Calculator'!H41</f>
        <v>0</v>
      </c>
      <c r="C13" s="91">
        <f t="shared" si="0"/>
        <v>0</v>
      </c>
      <c r="D13" s="91" t="e">
        <f t="shared" si="1"/>
        <v>#N/A</v>
      </c>
      <c r="E13" s="91" t="e">
        <f t="shared" si="2"/>
        <v>#N/A</v>
      </c>
      <c r="J13" s="106" t="e">
        <f t="array" ref="J13">VLOOKUP('REFI Score Calculator'!$J17:$J17,Calculations!$G$3:$H$7,2,FALSE)</f>
        <v>#N/A</v>
      </c>
    </row>
    <row r="14" spans="1:11" x14ac:dyDescent="0.25">
      <c r="A14" s="107" t="str">
        <f>'REFI Score Calculator'!F44</f>
        <v>Forest Floor Habitat</v>
      </c>
      <c r="B14" s="91">
        <f>'REFI Score Calculator'!H44</f>
        <v>0</v>
      </c>
      <c r="C14" s="91">
        <f t="shared" si="0"/>
        <v>0</v>
      </c>
      <c r="D14" s="91" t="e">
        <f t="shared" si="1"/>
        <v>#N/A</v>
      </c>
      <c r="E14" s="91" t="e">
        <f t="shared" si="2"/>
        <v>#N/A</v>
      </c>
      <c r="J14" s="106" t="e">
        <f t="array" ref="J14">VLOOKUP('REFI Score Calculator'!$J18:$J18,Calculations!$G$3:$H$7,2,FALSE)</f>
        <v>#N/A</v>
      </c>
    </row>
    <row r="15" spans="1:11" x14ac:dyDescent="0.25">
      <c r="A15" s="107" t="str">
        <f>'REFI Score Calculator'!F47</f>
        <v>Stream Habitat</v>
      </c>
      <c r="B15" s="91">
        <f>'REFI Score Calculator'!H47</f>
        <v>0</v>
      </c>
      <c r="C15" s="91">
        <f t="shared" si="0"/>
        <v>0</v>
      </c>
      <c r="D15" s="91" t="e">
        <f t="shared" si="1"/>
        <v>#N/A</v>
      </c>
      <c r="E15" s="91" t="e">
        <f t="shared" si="2"/>
        <v>#N/A</v>
      </c>
      <c r="J15" s="106" t="e">
        <f t="array" ref="J15">VLOOKUP('REFI Score Calculator'!$J19:$J19,Calculations!$G$3:$H$7,2,FALSE)</f>
        <v>#N/A</v>
      </c>
    </row>
    <row r="16" spans="1:11" x14ac:dyDescent="0.25">
      <c r="A16" s="107" t="str">
        <f>'REFI Score Calculator'!B9</f>
        <v>Instream Functions</v>
      </c>
      <c r="B16" s="108" t="e">
        <f>'REFI Score Calculator'!C9</f>
        <v>#DIV/0!</v>
      </c>
      <c r="C16" s="91" t="e">
        <f>IF(B16&lt;=0.39, B16, IF(B16&lt;=0.69, NA(), NA()))</f>
        <v>#DIV/0!</v>
      </c>
      <c r="D16" s="108" t="e">
        <f>IF(B16&lt;=0.39, NA(), IF(B16&lt;=0.69, B16,NA()))</f>
        <v>#DIV/0!</v>
      </c>
      <c r="E16" s="108" t="e">
        <f>IF(B16&lt;=0.39, NA(), IF(B16&lt;=0.69, NA(), B16))</f>
        <v>#DIV/0!</v>
      </c>
      <c r="J16" s="106" t="e">
        <f t="array" ref="J16">VLOOKUP('REFI Score Calculator'!$J20:$J20,Calculations!$G$3:$H$7,2,FALSE)</f>
        <v>#N/A</v>
      </c>
    </row>
    <row r="17" spans="1:10" x14ac:dyDescent="0.25">
      <c r="A17" s="107" t="str">
        <f>'REFI Score Calculator'!B28</f>
        <v>Ecological Connectivity</v>
      </c>
      <c r="B17" s="108" t="e">
        <f>'REFI Score Calculator'!C28</f>
        <v>#DIV/0!</v>
      </c>
      <c r="C17" s="91" t="e">
        <f>IF(B17&lt;=0.39, B17, IF(B17&lt;=0.69, NA(), NA()))</f>
        <v>#DIV/0!</v>
      </c>
      <c r="D17" s="108" t="e">
        <f>IF(B17&lt;=0.39, NA(), IF(B17&lt;=0.69, B17,NA()))</f>
        <v>#DIV/0!</v>
      </c>
      <c r="E17" s="91" t="e">
        <f>IF(B17&lt;=0.39, NA(), IF(B17&lt;=0.69, NA(), B17))</f>
        <v>#DIV/0!</v>
      </c>
      <c r="J17" s="106" t="e">
        <f t="array" ref="J17">VLOOKUP('REFI Score Calculator'!$J21:$J21,Calculations!$G$3:$H$7,2,FALSE)</f>
        <v>#N/A</v>
      </c>
    </row>
    <row r="18" spans="1:10" x14ac:dyDescent="0.25">
      <c r="A18" s="107" t="str">
        <f>'REFI Score Calculator'!B34</f>
        <v>Unique and Important Habitats</v>
      </c>
      <c r="B18" s="108" t="e">
        <f>'REFI Score Calculator'!C34</f>
        <v>#DIV/0!</v>
      </c>
      <c r="C18" s="108" t="e">
        <f>IF(B18&lt;=0.39, B18, IF(B18&lt;=0.69, NA(), NA()))</f>
        <v>#DIV/0!</v>
      </c>
      <c r="D18" s="108" t="e">
        <f>IF(B18&lt;=0.39, NA(), IF(B18&lt;=0.69, B18,NA()))</f>
        <v>#DIV/0!</v>
      </c>
      <c r="E18" s="108" t="e">
        <f>IF(B18&lt;=0.39, NA(), IF(B18&lt;=0.69, NA(), B18))</f>
        <v>#DIV/0!</v>
      </c>
      <c r="J18" s="106" t="e">
        <f t="array" ref="J18">VLOOKUP('REFI Score Calculator'!$J22:$J22,Calculations!$G$3:$H$7,2,FALSE)</f>
        <v>#N/A</v>
      </c>
    </row>
    <row r="19" spans="1:10" x14ac:dyDescent="0.25">
      <c r="J19" s="106" t="e">
        <f t="array" ref="J19">VLOOKUP('REFI Score Calculator'!$J23:$J23,Calculations!$G$3:$H$7,2,FALSE)</f>
        <v>#N/A</v>
      </c>
    </row>
    <row r="20" spans="1:10" ht="14.45" customHeight="1" x14ac:dyDescent="0.25">
      <c r="A20" s="144" t="s">
        <v>176</v>
      </c>
      <c r="B20" s="144"/>
      <c r="C20" s="144"/>
      <c r="D20" s="144"/>
      <c r="E20" s="144"/>
      <c r="J20" s="106" t="e">
        <f t="array" ref="J20">VLOOKUP('REFI Score Calculator'!$J24:$J24,Calculations!$G$3:$H$7,2,FALSE)</f>
        <v>#N/A</v>
      </c>
    </row>
    <row r="21" spans="1:10" x14ac:dyDescent="0.25">
      <c r="A21" s="144"/>
      <c r="B21" s="144"/>
      <c r="C21" s="144"/>
      <c r="D21" s="144"/>
      <c r="E21" s="144"/>
      <c r="J21" s="106" t="e">
        <f t="array" ref="J21">VLOOKUP('REFI Score Calculator'!$J25:$J25,Calculations!$G$3:$H$7,2,FALSE)</f>
        <v>#N/A</v>
      </c>
    </row>
    <row r="22" spans="1:10" x14ac:dyDescent="0.25">
      <c r="J22" s="106" t="e">
        <f t="array" ref="J22">VLOOKUP('REFI Score Calculator'!$J26:$J26,Calculations!$G$3:$H$7,2,FALSE)</f>
        <v>#N/A</v>
      </c>
    </row>
    <row r="23" spans="1:10" x14ac:dyDescent="0.25">
      <c r="J23" s="106" t="e">
        <f t="array" ref="J23">VLOOKUP('REFI Score Calculator'!$J27:$J27,Calculations!$G$3:$H$7,2,FALSE)</f>
        <v>#N/A</v>
      </c>
    </row>
    <row r="24" spans="1:10" x14ac:dyDescent="0.25">
      <c r="J24" s="106" t="e">
        <f t="array" ref="J24">VLOOKUP('REFI Score Calculator'!$J28:$J28,Calculations!$G$3:$H$7,2,FALSE)</f>
        <v>#N/A</v>
      </c>
    </row>
    <row r="25" spans="1:10" x14ac:dyDescent="0.25">
      <c r="J25" s="106" t="e">
        <f t="array" ref="J25">VLOOKUP('REFI Score Calculator'!$J29:$J29,Calculations!$G$3:$H$7,2,FALSE)</f>
        <v>#N/A</v>
      </c>
    </row>
    <row r="26" spans="1:10" x14ac:dyDescent="0.25">
      <c r="J26" s="106" t="e">
        <f t="array" ref="J26">VLOOKUP('REFI Score Calculator'!$J30:$J30,Calculations!$G$3:$H$7,2,FALSE)</f>
        <v>#N/A</v>
      </c>
    </row>
    <row r="27" spans="1:10" x14ac:dyDescent="0.25">
      <c r="J27" s="106" t="e">
        <f t="array" ref="J27">VLOOKUP('REFI Score Calculator'!$J31:$J31,Calculations!$G$3:$H$7,2,FALSE)</f>
        <v>#N/A</v>
      </c>
    </row>
    <row r="28" spans="1:10" x14ac:dyDescent="0.25">
      <c r="J28" s="106" t="e">
        <f t="array" ref="J28">VLOOKUP('REFI Score Calculator'!$J32:$J32,Calculations!$G$3:$H$7,2,FALSE)</f>
        <v>#N/A</v>
      </c>
    </row>
    <row r="29" spans="1:10" x14ac:dyDescent="0.25">
      <c r="J29" s="106" t="e">
        <f t="array" ref="J29">VLOOKUP('REFI Score Calculator'!$J33:$J33,Calculations!$G$3:$H$7,2,FALSE)</f>
        <v>#N/A</v>
      </c>
    </row>
    <row r="30" spans="1:10" x14ac:dyDescent="0.25">
      <c r="J30" s="106" t="e">
        <f t="array" ref="J30">VLOOKUP('REFI Score Calculator'!$J34:$J34,Calculations!$G$3:$H$7,2,FALSE)</f>
        <v>#N/A</v>
      </c>
    </row>
    <row r="31" spans="1:10" x14ac:dyDescent="0.25">
      <c r="J31" s="106" t="e">
        <f t="array" ref="J31">VLOOKUP('REFI Score Calculator'!$J35:$J35,Calculations!$G$3:$H$7,2,FALSE)</f>
        <v>#N/A</v>
      </c>
    </row>
    <row r="32" spans="1:10" x14ac:dyDescent="0.25">
      <c r="J32" s="106" t="e">
        <f t="array" ref="J32">VLOOKUP('REFI Score Calculator'!$J36:$J36,Calculations!$G$3:$H$7,2,FALSE)</f>
        <v>#N/A</v>
      </c>
    </row>
    <row r="33" spans="8:10" x14ac:dyDescent="0.25">
      <c r="J33" s="106" t="e">
        <f t="array" ref="J33">VLOOKUP('REFI Score Calculator'!$J37:$J37,Calculations!$G$3:$H$7,2,FALSE)</f>
        <v>#N/A</v>
      </c>
    </row>
    <row r="34" spans="8:10" x14ac:dyDescent="0.25">
      <c r="J34" s="106" t="e">
        <f t="array" ref="J34">VLOOKUP('REFI Score Calculator'!$J38:$J38,Calculations!$G$3:$H$7,2,FALSE)</f>
        <v>#N/A</v>
      </c>
    </row>
    <row r="35" spans="8:10" x14ac:dyDescent="0.25">
      <c r="J35" s="106" t="e">
        <f t="array" ref="J35">VLOOKUP('REFI Score Calculator'!$J39:$J39,Calculations!$G$3:$H$7,2,FALSE)</f>
        <v>#N/A</v>
      </c>
    </row>
    <row r="36" spans="8:10" x14ac:dyDescent="0.25">
      <c r="J36" s="106" t="e">
        <f t="array" ref="J36">VLOOKUP('REFI Score Calculator'!$J40:$J40,Calculations!$G$3:$H$7,2,FALSE)</f>
        <v>#N/A</v>
      </c>
    </row>
    <row r="37" spans="8:10" x14ac:dyDescent="0.25">
      <c r="J37" s="106" t="e">
        <f t="array" ref="J37">VLOOKUP('REFI Score Calculator'!$J41:$J41,Calculations!$G$3:$H$7,2,FALSE)</f>
        <v>#N/A</v>
      </c>
    </row>
    <row r="38" spans="8:10" x14ac:dyDescent="0.25">
      <c r="J38" s="106" t="e">
        <f t="array" ref="J38">VLOOKUP('REFI Score Calculator'!$J42:$J42,Calculations!$G$3:$H$7,2,FALSE)</f>
        <v>#N/A</v>
      </c>
    </row>
    <row r="39" spans="8:10" x14ac:dyDescent="0.25">
      <c r="J39" s="106" t="e">
        <f t="array" ref="J39">VLOOKUP('REFI Score Calculator'!$J43:$J43,Calculations!$G$3:$H$7,2,FALSE)</f>
        <v>#N/A</v>
      </c>
    </row>
    <row r="40" spans="8:10" x14ac:dyDescent="0.25">
      <c r="H40" s="144" t="s">
        <v>178</v>
      </c>
      <c r="I40" s="145"/>
      <c r="J40" s="106" t="e">
        <f t="array" ref="J40">VLOOKUP('REFI Score Calculator'!$J44:$J44,Calculations!$G$3:$H$7,2,FALSE)</f>
        <v>#N/A</v>
      </c>
    </row>
    <row r="41" spans="8:10" x14ac:dyDescent="0.25">
      <c r="H41" s="144"/>
      <c r="I41" s="145"/>
      <c r="J41" s="106" t="e">
        <f t="array" ref="J41">VLOOKUP('REFI Score Calculator'!$J45:$J45,Calculations!$G$3:$H$7,2,FALSE)</f>
        <v>#N/A</v>
      </c>
    </row>
    <row r="42" spans="8:10" x14ac:dyDescent="0.25">
      <c r="H42" s="144"/>
      <c r="I42" s="145"/>
      <c r="J42" s="106" t="e">
        <f t="array" ref="J42">VLOOKUP('REFI Score Calculator'!$J46:$J46,Calculations!$G$3:$H$7,2,FALSE)</f>
        <v>#N/A</v>
      </c>
    </row>
    <row r="43" spans="8:10" x14ac:dyDescent="0.25">
      <c r="H43" s="144"/>
      <c r="I43" s="145"/>
      <c r="J43" s="106" t="e">
        <f t="array" ref="J43">VLOOKUP('REFI Score Calculator'!$J47:$J47,Calculations!$G$3:$H$7,2,FALSE)</f>
        <v>#N/A</v>
      </c>
    </row>
    <row r="44" spans="8:10" x14ac:dyDescent="0.25">
      <c r="H44" s="144"/>
      <c r="I44" s="145"/>
      <c r="J44" s="106" t="e">
        <f t="array" ref="J44">VLOOKUP('REFI Score Calculator'!$J48:$J48,Calculations!$G$3:$H$7,2,FALSE)</f>
        <v>#N/A</v>
      </c>
    </row>
    <row r="45" spans="8:10" x14ac:dyDescent="0.25">
      <c r="H45" s="144"/>
      <c r="I45" s="145"/>
      <c r="J45" s="106" t="e">
        <f t="array" ref="J45">VLOOKUP('REFI Score Calculator'!$J49:$J49,Calculations!$G$3:$H$7,2,FALSE)</f>
        <v>#N/A</v>
      </c>
    </row>
  </sheetData>
  <sheetProtection algorithmName="SHA-512" hashValue="8BUJY+E28DiLcq5a4Jfh09eYNHySRkhH8oP5MO97L2X/aYVq0TbADWl8Jn5RvLTSj+LHDPxd2DxOHU3e9B9ggQ==" saltValue="ssmv9btV6D+DBqyV6QSa/g==" spinCount="100000" sheet="1" objects="1" scenarios="1"/>
  <mergeCells count="5">
    <mergeCell ref="H40:I45"/>
    <mergeCell ref="J3:J4"/>
    <mergeCell ref="A1:K1"/>
    <mergeCell ref="A20:E21"/>
    <mergeCell ref="G10:H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7607-DD85-428E-BF38-A829E852ECA7}">
  <dimension ref="C18:I36"/>
  <sheetViews>
    <sheetView topLeftCell="A7" workbookViewId="0">
      <selection activeCell="C19" sqref="C19"/>
    </sheetView>
  </sheetViews>
  <sheetFormatPr defaultRowHeight="15" x14ac:dyDescent="0.25"/>
  <cols>
    <col min="3" max="3" width="10.5703125" customWidth="1"/>
    <col min="5" max="5" width="5" customWidth="1"/>
    <col min="7" max="7" width="9.7109375" style="26" customWidth="1"/>
    <col min="8" max="8" width="11.42578125" style="26" customWidth="1"/>
  </cols>
  <sheetData>
    <row r="18" spans="3:9" x14ac:dyDescent="0.25">
      <c r="C18" s="68"/>
      <c r="D18" s="68"/>
      <c r="E18" s="68"/>
      <c r="F18" s="68"/>
      <c r="G18" s="75"/>
      <c r="H18" s="75"/>
      <c r="I18" s="68"/>
    </row>
    <row r="19" spans="3:9" ht="30.75" thickBot="1" x14ac:dyDescent="0.3">
      <c r="D19" s="68"/>
      <c r="E19" s="68"/>
      <c r="F19" s="69"/>
      <c r="G19" s="101" t="s">
        <v>125</v>
      </c>
      <c r="H19" s="101" t="s">
        <v>126</v>
      </c>
    </row>
    <row r="20" spans="3:9" x14ac:dyDescent="0.25">
      <c r="C20" s="68"/>
      <c r="D20" s="153" t="s">
        <v>127</v>
      </c>
      <c r="E20" s="154"/>
      <c r="F20" s="148"/>
      <c r="G20" s="97">
        <v>1</v>
      </c>
      <c r="H20" s="93">
        <v>15</v>
      </c>
      <c r="I20" s="68"/>
    </row>
    <row r="21" spans="3:9" x14ac:dyDescent="0.25">
      <c r="C21" s="68"/>
      <c r="D21" s="119"/>
      <c r="E21" s="142"/>
      <c r="F21" s="149"/>
      <c r="G21" s="98"/>
      <c r="H21" s="94">
        <v>14</v>
      </c>
      <c r="I21" s="68"/>
    </row>
    <row r="22" spans="3:9" x14ac:dyDescent="0.25">
      <c r="C22" s="68"/>
      <c r="D22" s="119"/>
      <c r="E22" s="142"/>
      <c r="F22" s="149"/>
      <c r="G22" s="98"/>
      <c r="H22" s="94">
        <v>13</v>
      </c>
      <c r="I22" s="68"/>
    </row>
    <row r="23" spans="3:9" x14ac:dyDescent="0.25">
      <c r="C23" s="68"/>
      <c r="D23" s="119"/>
      <c r="E23" s="142"/>
      <c r="F23" s="149"/>
      <c r="G23" s="98"/>
      <c r="H23" s="94">
        <v>12</v>
      </c>
      <c r="I23" s="68"/>
    </row>
    <row r="24" spans="3:9" x14ac:dyDescent="0.25">
      <c r="C24" s="68"/>
      <c r="D24" s="155"/>
      <c r="E24" s="156"/>
      <c r="F24" s="149"/>
      <c r="G24" s="99">
        <v>0.7</v>
      </c>
      <c r="H24" s="95">
        <v>11</v>
      </c>
      <c r="I24" s="68"/>
    </row>
    <row r="25" spans="3:9" x14ac:dyDescent="0.25">
      <c r="C25" s="68"/>
      <c r="D25" s="157" t="s">
        <v>128</v>
      </c>
      <c r="E25" s="158"/>
      <c r="F25" s="150"/>
      <c r="G25" s="98"/>
      <c r="H25" s="94">
        <v>10</v>
      </c>
      <c r="I25" s="68"/>
    </row>
    <row r="26" spans="3:9" x14ac:dyDescent="0.25">
      <c r="C26" s="68"/>
      <c r="D26" s="119"/>
      <c r="E26" s="142"/>
      <c r="F26" s="150"/>
      <c r="G26" s="98"/>
      <c r="H26" s="94">
        <v>9</v>
      </c>
      <c r="I26" s="68"/>
    </row>
    <row r="27" spans="3:9" x14ac:dyDescent="0.25">
      <c r="C27" s="68"/>
      <c r="D27" s="119"/>
      <c r="E27" s="142"/>
      <c r="F27" s="150"/>
      <c r="G27" s="98"/>
      <c r="H27" s="94">
        <v>8</v>
      </c>
      <c r="I27" s="68"/>
    </row>
    <row r="28" spans="3:9" x14ac:dyDescent="0.25">
      <c r="C28" s="68"/>
      <c r="D28" s="119"/>
      <c r="E28" s="142"/>
      <c r="F28" s="150"/>
      <c r="G28" s="98"/>
      <c r="H28" s="94">
        <v>7</v>
      </c>
      <c r="I28" s="68"/>
    </row>
    <row r="29" spans="3:9" x14ac:dyDescent="0.25">
      <c r="C29" s="68"/>
      <c r="D29" s="155"/>
      <c r="E29" s="156"/>
      <c r="F29" s="150"/>
      <c r="G29" s="99">
        <v>0.4</v>
      </c>
      <c r="H29" s="95">
        <v>6</v>
      </c>
      <c r="I29" s="68"/>
    </row>
    <row r="30" spans="3:9" x14ac:dyDescent="0.25">
      <c r="C30" s="68"/>
      <c r="D30" s="157" t="s">
        <v>129</v>
      </c>
      <c r="E30" s="158"/>
      <c r="F30" s="151"/>
      <c r="G30" s="98"/>
      <c r="H30" s="94">
        <v>5</v>
      </c>
      <c r="I30" s="68"/>
    </row>
    <row r="31" spans="3:9" x14ac:dyDescent="0.25">
      <c r="C31" s="68"/>
      <c r="D31" s="119"/>
      <c r="E31" s="142"/>
      <c r="F31" s="151"/>
      <c r="G31" s="98"/>
      <c r="H31" s="94">
        <v>4</v>
      </c>
      <c r="I31" s="68"/>
    </row>
    <row r="32" spans="3:9" x14ac:dyDescent="0.25">
      <c r="C32" s="68"/>
      <c r="D32" s="119"/>
      <c r="E32" s="142"/>
      <c r="F32" s="151"/>
      <c r="G32" s="98"/>
      <c r="H32" s="94">
        <v>3</v>
      </c>
      <c r="I32" s="68"/>
    </row>
    <row r="33" spans="3:9" x14ac:dyDescent="0.25">
      <c r="C33" s="68"/>
      <c r="D33" s="119"/>
      <c r="E33" s="142"/>
      <c r="F33" s="151"/>
      <c r="G33" s="98"/>
      <c r="H33" s="94">
        <v>2</v>
      </c>
      <c r="I33" s="68"/>
    </row>
    <row r="34" spans="3:9" x14ac:dyDescent="0.25">
      <c r="C34" s="68"/>
      <c r="D34" s="119"/>
      <c r="E34" s="142"/>
      <c r="F34" s="151"/>
      <c r="G34" s="98"/>
      <c r="H34" s="94">
        <v>1</v>
      </c>
      <c r="I34" s="68"/>
    </row>
    <row r="35" spans="3:9" ht="15.75" thickBot="1" x14ac:dyDescent="0.3">
      <c r="C35" s="68"/>
      <c r="D35" s="159"/>
      <c r="E35" s="160"/>
      <c r="F35" s="152"/>
      <c r="G35" s="100">
        <v>0</v>
      </c>
      <c r="H35" s="96">
        <v>0</v>
      </c>
      <c r="I35" s="68"/>
    </row>
    <row r="36" spans="3:9" x14ac:dyDescent="0.25">
      <c r="C36" s="68"/>
      <c r="D36" s="68"/>
      <c r="E36" s="68"/>
      <c r="F36" s="68"/>
      <c r="G36" s="75"/>
      <c r="H36" s="75"/>
    </row>
  </sheetData>
  <mergeCells count="6">
    <mergeCell ref="F20:F24"/>
    <mergeCell ref="F25:F29"/>
    <mergeCell ref="F30:F35"/>
    <mergeCell ref="D20:E24"/>
    <mergeCell ref="D25:E29"/>
    <mergeCell ref="D30:E3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3:U63"/>
  <sheetViews>
    <sheetView zoomScale="85" zoomScaleNormal="85" workbookViewId="0">
      <selection activeCell="D41" sqref="D41:D43"/>
    </sheetView>
  </sheetViews>
  <sheetFormatPr defaultRowHeight="15" x14ac:dyDescent="0.25"/>
  <cols>
    <col min="1" max="1" width="15.5703125" customWidth="1"/>
    <col min="2" max="2" width="15.42578125" customWidth="1"/>
    <col min="3" max="3" width="16.5703125" customWidth="1"/>
    <col min="4" max="4" width="21" customWidth="1"/>
    <col min="5" max="5" width="13.85546875" customWidth="1"/>
    <col min="6" max="6" width="25.140625" customWidth="1"/>
    <col min="7" max="7" width="13.7109375" customWidth="1"/>
    <col min="8" max="8" width="38.85546875" bestFit="1" customWidth="1"/>
    <col min="9" max="12" width="19.7109375" customWidth="1"/>
    <col min="13" max="13" width="9.7109375" customWidth="1"/>
    <col min="14" max="14" width="17.140625" customWidth="1"/>
    <col min="15" max="15" width="12.85546875" customWidth="1"/>
    <col min="16" max="16" width="10.85546875" customWidth="1"/>
    <col min="17" max="17" width="10.85546875" hidden="1" customWidth="1"/>
    <col min="18" max="21" width="9.140625" hidden="1" customWidth="1"/>
  </cols>
  <sheetData>
    <row r="13" spans="1:20" ht="15.75" thickBot="1" x14ac:dyDescent="0.3"/>
    <row r="14" spans="1:20" ht="21.75" thickBot="1" x14ac:dyDescent="0.3">
      <c r="A14" s="214" t="s">
        <v>33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215"/>
      <c r="M14" s="24"/>
      <c r="N14" s="206" t="s">
        <v>130</v>
      </c>
      <c r="O14" s="206"/>
      <c r="Q14" s="58" t="s">
        <v>34</v>
      </c>
      <c r="S14" s="58" t="s">
        <v>131</v>
      </c>
      <c r="T14" s="58">
        <v>2</v>
      </c>
    </row>
    <row r="15" spans="1:20" ht="21" x14ac:dyDescent="0.25">
      <c r="A15" s="25" t="s">
        <v>132</v>
      </c>
      <c r="B15" s="220"/>
      <c r="C15" s="221"/>
      <c r="D15" s="221"/>
      <c r="E15" s="221"/>
      <c r="F15" s="27"/>
      <c r="G15" s="28"/>
      <c r="H15" s="28"/>
      <c r="I15" s="229" t="s">
        <v>133</v>
      </c>
      <c r="J15" s="229"/>
      <c r="K15" s="229"/>
      <c r="L15" s="230"/>
      <c r="M15" s="24"/>
      <c r="N15" s="57" t="s">
        <v>34</v>
      </c>
      <c r="O15" s="57">
        <v>14</v>
      </c>
      <c r="Q15" s="58" t="s">
        <v>134</v>
      </c>
      <c r="S15" s="58" t="s">
        <v>135</v>
      </c>
      <c r="T15" s="58">
        <v>1</v>
      </c>
    </row>
    <row r="16" spans="1:20" ht="21" x14ac:dyDescent="0.25">
      <c r="A16" s="25" t="s">
        <v>39</v>
      </c>
      <c r="B16" s="222"/>
      <c r="C16" s="223"/>
      <c r="D16" s="223"/>
      <c r="E16" s="223"/>
      <c r="F16" s="27"/>
      <c r="G16" s="28"/>
      <c r="H16" s="29" t="s">
        <v>136</v>
      </c>
      <c r="I16" s="60"/>
      <c r="J16" s="60"/>
      <c r="K16" s="60"/>
      <c r="L16" s="61"/>
      <c r="M16" s="24"/>
      <c r="N16" s="57" t="s">
        <v>134</v>
      </c>
      <c r="O16" s="57">
        <v>11</v>
      </c>
      <c r="Q16" s="58" t="s">
        <v>41</v>
      </c>
      <c r="S16" s="58" t="s">
        <v>137</v>
      </c>
      <c r="T16" s="58">
        <v>1</v>
      </c>
    </row>
    <row r="17" spans="1:21" ht="21" x14ac:dyDescent="0.25">
      <c r="A17" s="25" t="s">
        <v>42</v>
      </c>
      <c r="B17" s="222"/>
      <c r="C17" s="223"/>
      <c r="D17" s="223"/>
      <c r="E17" s="223"/>
      <c r="F17" s="27"/>
      <c r="G17" s="28"/>
      <c r="H17" s="29" t="s">
        <v>138</v>
      </c>
      <c r="I17" s="60"/>
      <c r="J17" s="60"/>
      <c r="K17" s="60"/>
      <c r="L17" s="61"/>
      <c r="M17" s="24"/>
      <c r="N17" s="57" t="s">
        <v>41</v>
      </c>
      <c r="O17" s="57">
        <v>8</v>
      </c>
      <c r="Q17" s="58" t="s">
        <v>139</v>
      </c>
    </row>
    <row r="18" spans="1:21" ht="21.75" thickBot="1" x14ac:dyDescent="0.3">
      <c r="A18" s="25" t="s">
        <v>140</v>
      </c>
      <c r="B18" s="224"/>
      <c r="C18" s="225"/>
      <c r="D18" s="225"/>
      <c r="E18" s="225"/>
      <c r="F18" s="27"/>
      <c r="G18" s="28"/>
      <c r="H18" s="33" t="s">
        <v>141</v>
      </c>
      <c r="I18" s="62"/>
      <c r="J18" s="62"/>
      <c r="K18" s="62"/>
      <c r="L18" s="63"/>
      <c r="M18" s="24"/>
      <c r="N18" s="57" t="s">
        <v>139</v>
      </c>
      <c r="O18" s="57">
        <v>5</v>
      </c>
      <c r="Q18" s="58" t="s">
        <v>49</v>
      </c>
      <c r="S18" s="59" t="s">
        <v>142</v>
      </c>
      <c r="T18" s="64">
        <f>IFERROR(SUMIF(_xlfn.ANCHORARRAY(R20),"&lt;&gt;#N/A"),NA())</f>
        <v>0</v>
      </c>
    </row>
    <row r="19" spans="1:21" ht="15.75" x14ac:dyDescent="0.25">
      <c r="A19" s="22" t="s">
        <v>50</v>
      </c>
      <c r="B19" s="117" t="s">
        <v>51</v>
      </c>
      <c r="C19" s="118"/>
      <c r="D19" s="117" t="s">
        <v>52</v>
      </c>
      <c r="E19" s="118"/>
      <c r="F19" s="117" t="s">
        <v>53</v>
      </c>
      <c r="G19" s="118"/>
      <c r="H19" s="216" t="s">
        <v>54</v>
      </c>
      <c r="I19" s="217"/>
      <c r="J19" s="218"/>
      <c r="K19" s="218"/>
      <c r="L19" s="219"/>
      <c r="M19" s="5"/>
      <c r="N19" s="57" t="s">
        <v>49</v>
      </c>
      <c r="O19" s="57">
        <v>2</v>
      </c>
      <c r="Q19" s="59" t="s">
        <v>55</v>
      </c>
    </row>
    <row r="20" spans="1:21" ht="15" customHeight="1" x14ac:dyDescent="0.25">
      <c r="A20" s="124" t="s">
        <v>56</v>
      </c>
      <c r="B20" s="119" t="s">
        <v>57</v>
      </c>
      <c r="C20" s="124" t="s">
        <v>56</v>
      </c>
      <c r="D20" s="121" t="s">
        <v>57</v>
      </c>
      <c r="E20" s="124" t="s">
        <v>56</v>
      </c>
      <c r="F20" s="120" t="s">
        <v>57</v>
      </c>
      <c r="G20" s="142" t="s">
        <v>143</v>
      </c>
      <c r="H20" s="119" t="s">
        <v>57</v>
      </c>
      <c r="I20" s="207" t="s">
        <v>59</v>
      </c>
      <c r="J20" s="207" t="s">
        <v>59</v>
      </c>
      <c r="K20" s="207" t="s">
        <v>59</v>
      </c>
      <c r="L20" s="213" t="s">
        <v>59</v>
      </c>
      <c r="N20" s="207" t="s">
        <v>144</v>
      </c>
      <c r="O20" s="207" t="s">
        <v>61</v>
      </c>
      <c r="R20" s="26" t="e">
        <f t="array" ref="R20:U20">IF(NOT($I$18:$L$18=0),$I$18:$L$18*(VLOOKUP($I$17:$L$17,$S$14:$T$16,2,FALSE)),NA())</f>
        <v>#N/A</v>
      </c>
      <c r="S20" s="26" t="e">
        <v>#N/A</v>
      </c>
      <c r="T20" s="26" t="e">
        <v>#N/A</v>
      </c>
      <c r="U20" s="26" t="e">
        <v>#N/A</v>
      </c>
    </row>
    <row r="21" spans="1:21" ht="15" customHeight="1" x14ac:dyDescent="0.25">
      <c r="A21" s="125"/>
      <c r="B21" s="120"/>
      <c r="C21" s="125"/>
      <c r="D21" s="122"/>
      <c r="E21" s="125"/>
      <c r="F21" s="141"/>
      <c r="G21" s="123"/>
      <c r="H21" s="120"/>
      <c r="I21" s="207"/>
      <c r="J21" s="207"/>
      <c r="K21" s="207"/>
      <c r="L21" s="213"/>
      <c r="N21" s="207"/>
      <c r="O21" s="207"/>
      <c r="Q21" s="65" t="s">
        <v>145</v>
      </c>
    </row>
    <row r="22" spans="1:21" ht="15.75" customHeight="1" x14ac:dyDescent="0.25">
      <c r="A22" s="161" t="e">
        <f>AVERAGE(C22:C56)</f>
        <v>#DIV/0!</v>
      </c>
      <c r="B22" s="172" t="s">
        <v>146</v>
      </c>
      <c r="C22" s="164" t="e">
        <f>AVERAGE(E22:E40)</f>
        <v>#DIV/0!</v>
      </c>
      <c r="D22" s="184" t="s">
        <v>63</v>
      </c>
      <c r="E22" s="164" t="e">
        <f>AVERAGE(G22:G33)</f>
        <v>#DIV/0!</v>
      </c>
      <c r="F22" s="184" t="s">
        <v>64</v>
      </c>
      <c r="G22" s="188"/>
      <c r="H22" s="9" t="s">
        <v>147</v>
      </c>
      <c r="I22" s="21"/>
      <c r="J22" s="21"/>
      <c r="K22" s="21"/>
      <c r="L22" s="54"/>
      <c r="M22" s="38"/>
      <c r="N22" s="208" t="e">
        <f>AVERAGEIF(O22:O25,"&lt;&gt;#N/A")</f>
        <v>#DIV/0!</v>
      </c>
      <c r="O22" s="39" t="e">
        <f>IF($Q22&gt;=1,$Q22,NA())</f>
        <v>#N/A</v>
      </c>
      <c r="Q22" s="66">
        <f>IFERROR(SUMIF(_xlfn.ANCHORARRAY(R22),"&lt;&gt;#N/A"),NA())</f>
        <v>0</v>
      </c>
      <c r="R22" s="67" t="e">
        <f t="array" ref="R22:U22">VLOOKUP($I22:$L22,$N$15:$O$19,2,FALSE)*(_xlfn.ANCHORARRAY($R$20)/$T$18)</f>
        <v>#N/A</v>
      </c>
      <c r="S22" s="66" t="e">
        <v>#N/A</v>
      </c>
      <c r="T22" s="66" t="e">
        <v>#N/A</v>
      </c>
      <c r="U22" s="66" t="e">
        <v>#N/A</v>
      </c>
    </row>
    <row r="23" spans="1:21" ht="17.25" customHeight="1" x14ac:dyDescent="0.25">
      <c r="A23" s="162"/>
      <c r="B23" s="172"/>
      <c r="C23" s="165"/>
      <c r="D23" s="185"/>
      <c r="E23" s="165"/>
      <c r="F23" s="185"/>
      <c r="G23" s="189"/>
      <c r="H23" s="10" t="s">
        <v>66</v>
      </c>
      <c r="I23" s="21"/>
      <c r="J23" s="21"/>
      <c r="K23" s="21"/>
      <c r="L23" s="54"/>
      <c r="M23" s="38"/>
      <c r="N23" s="209"/>
      <c r="O23" s="40" t="e">
        <f t="shared" ref="O23:O56" si="0">IF($Q23&gt;=1,$Q23,NA())</f>
        <v>#N/A</v>
      </c>
      <c r="Q23" s="66">
        <f t="shared" ref="Q23:Q56" si="1">IFERROR(SUMIF(_xlfn.ANCHORARRAY(R23),"&lt;&gt;#N/A"),NA())</f>
        <v>0</v>
      </c>
      <c r="R23" s="67" t="e">
        <f t="array" ref="R23:U23">VLOOKUP($I23:$L23,$N$15:$O$19,2,FALSE)*(_xlfn.ANCHORARRAY($R$20)/$T$18)</f>
        <v>#N/A</v>
      </c>
      <c r="S23" s="66" t="e">
        <v>#N/A</v>
      </c>
      <c r="T23" s="66" t="e">
        <v>#N/A</v>
      </c>
      <c r="U23" s="66" t="e">
        <v>#N/A</v>
      </c>
    </row>
    <row r="24" spans="1:21" ht="17.25" customHeight="1" x14ac:dyDescent="0.25">
      <c r="A24" s="162"/>
      <c r="B24" s="172"/>
      <c r="C24" s="165"/>
      <c r="D24" s="185"/>
      <c r="E24" s="165"/>
      <c r="F24" s="185"/>
      <c r="G24" s="189"/>
      <c r="H24" s="10" t="s">
        <v>67</v>
      </c>
      <c r="I24" s="21"/>
      <c r="J24" s="21"/>
      <c r="K24" s="21"/>
      <c r="L24" s="54"/>
      <c r="M24" s="38"/>
      <c r="N24" s="209"/>
      <c r="O24" s="40"/>
      <c r="Q24" s="66"/>
      <c r="R24" s="67"/>
      <c r="S24" s="66"/>
      <c r="T24" s="66"/>
      <c r="U24" s="66"/>
    </row>
    <row r="25" spans="1:21" ht="15.75" customHeight="1" x14ac:dyDescent="0.25">
      <c r="A25" s="162"/>
      <c r="B25" s="172"/>
      <c r="C25" s="165"/>
      <c r="D25" s="185"/>
      <c r="E25" s="165"/>
      <c r="F25" s="186"/>
      <c r="G25" s="190"/>
      <c r="H25" s="10" t="s">
        <v>68</v>
      </c>
      <c r="I25" s="21"/>
      <c r="J25" s="21"/>
      <c r="K25" s="21"/>
      <c r="L25" s="54"/>
      <c r="M25" s="38"/>
      <c r="N25" s="210"/>
      <c r="O25" s="40" t="e">
        <f t="shared" si="0"/>
        <v>#N/A</v>
      </c>
      <c r="P25" s="23"/>
      <c r="Q25" s="66">
        <f t="shared" si="1"/>
        <v>0</v>
      </c>
      <c r="R25" s="67" t="e">
        <f t="array" ref="R25:U25">VLOOKUP($I25:$L25,$N$15:$O$19,2,FALSE)*(_xlfn.ANCHORARRAY($R$20)/$T$18)</f>
        <v>#N/A</v>
      </c>
      <c r="S25" s="66" t="e">
        <v>#N/A</v>
      </c>
      <c r="T25" s="66" t="e">
        <v>#N/A</v>
      </c>
      <c r="U25" s="66" t="e">
        <v>#N/A</v>
      </c>
    </row>
    <row r="26" spans="1:21" ht="15.75" customHeight="1" x14ac:dyDescent="0.25">
      <c r="A26" s="162"/>
      <c r="B26" s="172"/>
      <c r="C26" s="165"/>
      <c r="D26" s="185"/>
      <c r="E26" s="165"/>
      <c r="F26" s="178" t="s">
        <v>69</v>
      </c>
      <c r="G26" s="188"/>
      <c r="H26" s="11" t="s">
        <v>70</v>
      </c>
      <c r="I26" s="21"/>
      <c r="J26" s="21"/>
      <c r="K26" s="21"/>
      <c r="L26" s="54"/>
      <c r="M26" s="38"/>
      <c r="N26" s="211" t="e">
        <f>AVERAGEIF(O26:O29,"&lt;&gt;#N/A")</f>
        <v>#DIV/0!</v>
      </c>
      <c r="O26" s="41" t="e">
        <f t="shared" si="0"/>
        <v>#N/A</v>
      </c>
      <c r="P26" s="23"/>
      <c r="Q26" s="66">
        <f t="shared" si="1"/>
        <v>0</v>
      </c>
      <c r="R26" s="67" t="e">
        <f t="array" ref="R26:U26">VLOOKUP($I26:$L26,$N$15:$O$19,2,FALSE)*(_xlfn.ANCHORARRAY($R$20)/$T$18)</f>
        <v>#N/A</v>
      </c>
      <c r="S26" s="66" t="e">
        <v>#N/A</v>
      </c>
      <c r="T26" s="66" t="e">
        <v>#N/A</v>
      </c>
      <c r="U26" s="66" t="e">
        <v>#N/A</v>
      </c>
    </row>
    <row r="27" spans="1:21" ht="15.75" customHeight="1" x14ac:dyDescent="0.25">
      <c r="A27" s="162"/>
      <c r="B27" s="172"/>
      <c r="C27" s="165"/>
      <c r="D27" s="185"/>
      <c r="E27" s="165"/>
      <c r="F27" s="179"/>
      <c r="G27" s="189"/>
      <c r="H27" s="12" t="s">
        <v>71</v>
      </c>
      <c r="I27" s="21"/>
      <c r="J27" s="21"/>
      <c r="K27" s="21"/>
      <c r="L27" s="54"/>
      <c r="M27" s="38"/>
      <c r="N27" s="212"/>
      <c r="O27" s="42" t="e">
        <f t="shared" si="0"/>
        <v>#N/A</v>
      </c>
      <c r="P27" s="23"/>
      <c r="Q27" s="66">
        <f t="shared" si="1"/>
        <v>0</v>
      </c>
      <c r="R27" s="67" t="e">
        <f t="array" ref="R27:U27">VLOOKUP($I27:$L27,$N$15:$O$19,2,FALSE)*(_xlfn.ANCHORARRAY($R$20)/$T$18)</f>
        <v>#N/A</v>
      </c>
      <c r="S27" s="66" t="e">
        <v>#N/A</v>
      </c>
      <c r="T27" s="66" t="e">
        <v>#N/A</v>
      </c>
      <c r="U27" s="66" t="e">
        <v>#N/A</v>
      </c>
    </row>
    <row r="28" spans="1:21" ht="15.75" customHeight="1" x14ac:dyDescent="0.25">
      <c r="A28" s="162"/>
      <c r="B28" s="172"/>
      <c r="C28" s="165"/>
      <c r="D28" s="185"/>
      <c r="E28" s="165"/>
      <c r="F28" s="179"/>
      <c r="G28" s="189"/>
      <c r="H28" s="12" t="s">
        <v>72</v>
      </c>
      <c r="I28" s="21"/>
      <c r="J28" s="21"/>
      <c r="K28" s="21"/>
      <c r="L28" s="54"/>
      <c r="M28" s="38"/>
      <c r="N28" s="212"/>
      <c r="O28" s="42"/>
      <c r="P28" s="23"/>
      <c r="Q28" s="66"/>
      <c r="R28" s="67"/>
      <c r="S28" s="66"/>
      <c r="T28" s="66"/>
      <c r="U28" s="66"/>
    </row>
    <row r="29" spans="1:21" ht="15.75" customHeight="1" x14ac:dyDescent="0.25">
      <c r="A29" s="162"/>
      <c r="B29" s="172"/>
      <c r="C29" s="165"/>
      <c r="D29" s="185"/>
      <c r="E29" s="165"/>
      <c r="F29" s="179"/>
      <c r="G29" s="190"/>
      <c r="H29" s="12" t="s">
        <v>148</v>
      </c>
      <c r="I29" s="21"/>
      <c r="J29" s="21"/>
      <c r="K29" s="21"/>
      <c r="L29" s="54"/>
      <c r="M29" s="38"/>
      <c r="N29" s="212"/>
      <c r="O29" s="42" t="e">
        <f t="shared" si="0"/>
        <v>#N/A</v>
      </c>
      <c r="P29" s="23"/>
      <c r="Q29" s="66">
        <f t="shared" si="1"/>
        <v>0</v>
      </c>
      <c r="R29" s="67" t="e">
        <f t="array" ref="R29:U29">VLOOKUP($I29:$L29,$N$15:$O$19,2,FALSE)*(_xlfn.ANCHORARRAY($R$20)/$T$18)</f>
        <v>#N/A</v>
      </c>
      <c r="S29" s="66" t="e">
        <v>#N/A</v>
      </c>
      <c r="T29" s="66" t="e">
        <v>#N/A</v>
      </c>
      <c r="U29" s="66" t="e">
        <v>#N/A</v>
      </c>
    </row>
    <row r="30" spans="1:21" ht="15.75" customHeight="1" x14ac:dyDescent="0.25">
      <c r="A30" s="162"/>
      <c r="B30" s="172"/>
      <c r="C30" s="165"/>
      <c r="D30" s="185"/>
      <c r="E30" s="165"/>
      <c r="F30" s="175" t="s">
        <v>74</v>
      </c>
      <c r="G30" s="188"/>
      <c r="H30" s="9" t="s">
        <v>75</v>
      </c>
      <c r="I30" s="21"/>
      <c r="J30" s="21"/>
      <c r="K30" s="21"/>
      <c r="L30" s="54"/>
      <c r="M30" s="38"/>
      <c r="N30" s="237" t="e">
        <f>AVERAGEIF(O30:O33,"&lt;&gt;#N/A")</f>
        <v>#DIV/0!</v>
      </c>
      <c r="O30" s="39" t="e">
        <f t="shared" si="0"/>
        <v>#N/A</v>
      </c>
      <c r="P30" s="23"/>
      <c r="Q30" s="66">
        <f t="shared" si="1"/>
        <v>0</v>
      </c>
      <c r="R30" s="67" t="e">
        <f t="array" ref="R30:U30">VLOOKUP($I30:$L30,$N$15:$O$19,2,FALSE)*(_xlfn.ANCHORARRAY($R$20)/$T$18)</f>
        <v>#N/A</v>
      </c>
      <c r="S30" s="66" t="e">
        <v>#N/A</v>
      </c>
      <c r="T30" s="66" t="e">
        <v>#N/A</v>
      </c>
      <c r="U30" s="66" t="e">
        <v>#N/A</v>
      </c>
    </row>
    <row r="31" spans="1:21" ht="15.75" customHeight="1" x14ac:dyDescent="0.25">
      <c r="A31" s="162"/>
      <c r="B31" s="172"/>
      <c r="C31" s="165"/>
      <c r="D31" s="185"/>
      <c r="E31" s="165"/>
      <c r="F31" s="176"/>
      <c r="G31" s="189"/>
      <c r="H31" s="10" t="s">
        <v>76</v>
      </c>
      <c r="I31" s="21"/>
      <c r="J31" s="21"/>
      <c r="K31" s="21"/>
      <c r="L31" s="54"/>
      <c r="M31" s="38"/>
      <c r="N31" s="238"/>
      <c r="O31" s="40" t="e">
        <f t="shared" si="0"/>
        <v>#N/A</v>
      </c>
      <c r="P31" s="23"/>
      <c r="Q31" s="66">
        <f t="shared" si="1"/>
        <v>0</v>
      </c>
      <c r="R31" s="67" t="e">
        <f t="array" ref="R31:U31">VLOOKUP($I31:$L31,$N$15:$O$19,2,FALSE)*(_xlfn.ANCHORARRAY($R$20)/$T$18)</f>
        <v>#N/A</v>
      </c>
      <c r="S31" s="66" t="e">
        <v>#N/A</v>
      </c>
      <c r="T31" s="66" t="e">
        <v>#N/A</v>
      </c>
      <c r="U31" s="66" t="e">
        <v>#N/A</v>
      </c>
    </row>
    <row r="32" spans="1:21" ht="15.75" customHeight="1" x14ac:dyDescent="0.25">
      <c r="A32" s="162"/>
      <c r="B32" s="172"/>
      <c r="C32" s="165"/>
      <c r="D32" s="185"/>
      <c r="E32" s="165"/>
      <c r="F32" s="176"/>
      <c r="G32" s="189"/>
      <c r="H32" s="10" t="s">
        <v>77</v>
      </c>
      <c r="I32" s="21"/>
      <c r="J32" s="21"/>
      <c r="K32" s="21"/>
      <c r="L32" s="54"/>
      <c r="M32" s="38"/>
      <c r="N32" s="238"/>
      <c r="O32" s="40"/>
      <c r="P32" s="23"/>
      <c r="Q32" s="66"/>
      <c r="R32" s="67"/>
      <c r="S32" s="66"/>
      <c r="T32" s="66"/>
      <c r="U32" s="66"/>
    </row>
    <row r="33" spans="1:21" ht="15.75" customHeight="1" x14ac:dyDescent="0.25">
      <c r="A33" s="162"/>
      <c r="B33" s="172"/>
      <c r="C33" s="165"/>
      <c r="D33" s="186"/>
      <c r="E33" s="180"/>
      <c r="F33" s="177"/>
      <c r="G33" s="190"/>
      <c r="H33" s="10" t="s">
        <v>78</v>
      </c>
      <c r="I33" s="21"/>
      <c r="J33" s="21"/>
      <c r="K33" s="21"/>
      <c r="L33" s="54"/>
      <c r="M33" s="38"/>
      <c r="N33" s="239"/>
      <c r="O33" s="40" t="e">
        <f t="shared" si="0"/>
        <v>#N/A</v>
      </c>
      <c r="P33" s="23"/>
      <c r="Q33" s="66">
        <f t="shared" si="1"/>
        <v>0</v>
      </c>
      <c r="R33" s="67" t="e">
        <f t="array" ref="R33:U33">VLOOKUP($I33:$L33,$N$15:$O$19,2,FALSE)*(_xlfn.ANCHORARRAY($R$20)/$T$18)</f>
        <v>#N/A</v>
      </c>
      <c r="S33" s="66" t="e">
        <v>#N/A</v>
      </c>
      <c r="T33" s="66" t="e">
        <v>#N/A</v>
      </c>
      <c r="U33" s="66" t="e">
        <v>#N/A</v>
      </c>
    </row>
    <row r="34" spans="1:21" ht="15.6" customHeight="1" x14ac:dyDescent="0.25">
      <c r="A34" s="162"/>
      <c r="B34" s="172"/>
      <c r="C34" s="165"/>
      <c r="D34" s="170" t="s">
        <v>79</v>
      </c>
      <c r="E34" s="164" t="e">
        <f>AVERAGE(G34:G40)</f>
        <v>#DIV/0!</v>
      </c>
      <c r="F34" s="184" t="s">
        <v>149</v>
      </c>
      <c r="G34" s="188"/>
      <c r="H34" s="9" t="s">
        <v>81</v>
      </c>
      <c r="I34" s="21"/>
      <c r="J34" s="21"/>
      <c r="K34" s="21"/>
      <c r="L34" s="54"/>
      <c r="M34" s="38"/>
      <c r="N34" s="237" t="e">
        <f>AVERAGEIF(O34:O37,"&lt;&gt;#N/A")</f>
        <v>#DIV/0!</v>
      </c>
      <c r="O34" s="40" t="e">
        <f t="shared" si="0"/>
        <v>#N/A</v>
      </c>
      <c r="P34" s="23"/>
      <c r="Q34" s="66">
        <f t="shared" si="1"/>
        <v>0</v>
      </c>
      <c r="R34" s="67" t="e">
        <f t="array" ref="R34:U34">VLOOKUP($I34:$L34,$N$15:$O$19,2,FALSE)*(_xlfn.ANCHORARRAY($R$20)/$T$18)</f>
        <v>#N/A</v>
      </c>
      <c r="S34" s="66" t="e">
        <v>#N/A</v>
      </c>
      <c r="T34" s="66" t="e">
        <v>#N/A</v>
      </c>
      <c r="U34" s="66" t="e">
        <v>#N/A</v>
      </c>
    </row>
    <row r="35" spans="1:21" ht="15.6" customHeight="1" x14ac:dyDescent="0.25">
      <c r="A35" s="162"/>
      <c r="B35" s="172"/>
      <c r="C35" s="165"/>
      <c r="D35" s="170"/>
      <c r="E35" s="165"/>
      <c r="F35" s="185"/>
      <c r="G35" s="189"/>
      <c r="H35" s="10" t="s">
        <v>82</v>
      </c>
      <c r="I35" s="21"/>
      <c r="J35" s="21"/>
      <c r="K35" s="21"/>
      <c r="L35" s="54"/>
      <c r="M35" s="38"/>
      <c r="N35" s="238"/>
      <c r="O35" s="40" t="e">
        <f t="shared" si="0"/>
        <v>#N/A</v>
      </c>
      <c r="P35" s="23"/>
      <c r="Q35" s="66">
        <f t="shared" si="1"/>
        <v>0</v>
      </c>
      <c r="R35" s="67" t="e">
        <f t="array" ref="R35:U35">VLOOKUP($I35:$L35,$N$15:$O$19,2,FALSE)*(_xlfn.ANCHORARRAY($R$20)/$T$18)</f>
        <v>#N/A</v>
      </c>
      <c r="S35" s="66" t="e">
        <v>#N/A</v>
      </c>
      <c r="T35" s="66" t="e">
        <v>#N/A</v>
      </c>
      <c r="U35" s="66" t="e">
        <v>#N/A</v>
      </c>
    </row>
    <row r="36" spans="1:21" ht="15.6" customHeight="1" x14ac:dyDescent="0.25">
      <c r="A36" s="162"/>
      <c r="B36" s="172"/>
      <c r="C36" s="165"/>
      <c r="D36" s="170"/>
      <c r="E36" s="165"/>
      <c r="F36" s="185"/>
      <c r="G36" s="189"/>
      <c r="H36" s="10" t="s">
        <v>83</v>
      </c>
      <c r="I36" s="21"/>
      <c r="J36" s="21"/>
      <c r="K36" s="21"/>
      <c r="L36" s="54"/>
      <c r="M36" s="38"/>
      <c r="N36" s="238"/>
      <c r="O36" s="40"/>
      <c r="P36" s="23"/>
      <c r="Q36" s="66"/>
      <c r="R36" s="67"/>
      <c r="S36" s="66"/>
      <c r="T36" s="66"/>
      <c r="U36" s="66"/>
    </row>
    <row r="37" spans="1:21" ht="15.6" customHeight="1" x14ac:dyDescent="0.25">
      <c r="A37" s="162"/>
      <c r="B37" s="172"/>
      <c r="C37" s="165"/>
      <c r="D37" s="170"/>
      <c r="E37" s="165"/>
      <c r="F37" s="185"/>
      <c r="G37" s="190"/>
      <c r="H37" s="10" t="s">
        <v>84</v>
      </c>
      <c r="I37" s="21"/>
      <c r="J37" s="21"/>
      <c r="K37" s="21"/>
      <c r="L37" s="54"/>
      <c r="M37" s="38"/>
      <c r="N37" s="238"/>
      <c r="O37" s="56" t="e">
        <f t="shared" si="0"/>
        <v>#N/A</v>
      </c>
      <c r="P37" s="23"/>
      <c r="Q37" s="66">
        <f t="shared" si="1"/>
        <v>0</v>
      </c>
      <c r="R37" s="67" t="e">
        <f t="array" ref="R37:U37">VLOOKUP($I37:$L37,$N$15:$O$19,2,FALSE)*(_xlfn.ANCHORARRAY($R$20)/$T$18)</f>
        <v>#N/A</v>
      </c>
      <c r="S37" s="66" t="e">
        <v>#N/A</v>
      </c>
      <c r="T37" s="66" t="e">
        <v>#N/A</v>
      </c>
      <c r="U37" s="66" t="e">
        <v>#N/A</v>
      </c>
    </row>
    <row r="38" spans="1:21" ht="18" customHeight="1" x14ac:dyDescent="0.25">
      <c r="A38" s="162"/>
      <c r="B38" s="172"/>
      <c r="C38" s="165"/>
      <c r="D38" s="170"/>
      <c r="E38" s="165"/>
      <c r="F38" s="178" t="s">
        <v>85</v>
      </c>
      <c r="G38" s="188"/>
      <c r="H38" s="11" t="s">
        <v>86</v>
      </c>
      <c r="I38" s="21"/>
      <c r="J38" s="21"/>
      <c r="K38" s="21"/>
      <c r="L38" s="54"/>
      <c r="M38" s="38"/>
      <c r="N38" s="211" t="e">
        <f>AVERAGEIF(O38:O40,"&lt;&gt;#N/A")</f>
        <v>#DIV/0!</v>
      </c>
      <c r="O38" s="42" t="e">
        <f t="shared" si="0"/>
        <v>#N/A</v>
      </c>
      <c r="P38" s="23"/>
      <c r="Q38" s="66">
        <f t="shared" si="1"/>
        <v>0</v>
      </c>
      <c r="R38" s="67" t="e">
        <f t="array" ref="R38:U38">VLOOKUP($I38:$L38,$N$15:$O$19,2,FALSE)*(_xlfn.ANCHORARRAY($R$20)/$T$18)</f>
        <v>#N/A</v>
      </c>
      <c r="S38" s="66" t="e">
        <v>#N/A</v>
      </c>
      <c r="T38" s="66" t="e">
        <v>#N/A</v>
      </c>
      <c r="U38" s="66" t="e">
        <v>#N/A</v>
      </c>
    </row>
    <row r="39" spans="1:21" ht="18" customHeight="1" x14ac:dyDescent="0.25">
      <c r="A39" s="162"/>
      <c r="B39" s="172"/>
      <c r="C39" s="165"/>
      <c r="D39" s="170"/>
      <c r="E39" s="165"/>
      <c r="F39" s="179"/>
      <c r="G39" s="189"/>
      <c r="H39" s="12" t="s">
        <v>87</v>
      </c>
      <c r="I39" s="21"/>
      <c r="J39" s="21"/>
      <c r="K39" s="21"/>
      <c r="L39" s="54"/>
      <c r="M39" s="38"/>
      <c r="N39" s="212"/>
      <c r="O39" s="42" t="e">
        <f t="shared" si="0"/>
        <v>#N/A</v>
      </c>
      <c r="P39" s="23"/>
      <c r="Q39" s="66">
        <f t="shared" si="1"/>
        <v>0</v>
      </c>
      <c r="R39" s="67" t="e">
        <f t="array" ref="R39:U39">VLOOKUP($I39:$L39,$N$15:$O$19,2,FALSE)*(_xlfn.ANCHORARRAY($R$20)/$T$18)</f>
        <v>#N/A</v>
      </c>
      <c r="S39" s="66" t="e">
        <v>#N/A</v>
      </c>
      <c r="T39" s="66" t="e">
        <v>#N/A</v>
      </c>
      <c r="U39" s="66" t="e">
        <v>#N/A</v>
      </c>
    </row>
    <row r="40" spans="1:21" ht="15.75" customHeight="1" x14ac:dyDescent="0.25">
      <c r="A40" s="162"/>
      <c r="B40" s="172"/>
      <c r="C40" s="165"/>
      <c r="D40" s="170"/>
      <c r="E40" s="165"/>
      <c r="F40" s="187"/>
      <c r="G40" s="190"/>
      <c r="H40" s="12" t="s">
        <v>88</v>
      </c>
      <c r="I40" s="21"/>
      <c r="J40" s="21"/>
      <c r="K40" s="21"/>
      <c r="L40" s="54"/>
      <c r="M40" s="38"/>
      <c r="N40" s="240"/>
      <c r="O40" s="42" t="e">
        <f t="shared" si="0"/>
        <v>#N/A</v>
      </c>
      <c r="P40" s="23"/>
      <c r="Q40" s="66">
        <f t="shared" si="1"/>
        <v>0</v>
      </c>
      <c r="R40" s="67" t="e">
        <f t="array" ref="R40:U40">VLOOKUP($I40:$L40,$N$15:$O$19,2,FALSE)*(_xlfn.ANCHORARRAY($R$20)/$T$18)</f>
        <v>#N/A</v>
      </c>
      <c r="S40" s="66" t="e">
        <v>#N/A</v>
      </c>
      <c r="T40" s="66" t="e">
        <v>#N/A</v>
      </c>
      <c r="U40" s="66" t="e">
        <v>#N/A</v>
      </c>
    </row>
    <row r="41" spans="1:21" ht="15.75" customHeight="1" x14ac:dyDescent="0.25">
      <c r="A41" s="162"/>
      <c r="B41" s="171" t="s">
        <v>89</v>
      </c>
      <c r="C41" s="164" t="e">
        <f>AVERAGE(E41:E45)</f>
        <v>#DIV/0!</v>
      </c>
      <c r="D41" s="194" t="s">
        <v>90</v>
      </c>
      <c r="E41" s="166" t="e">
        <f>AVERAGE(G41:G43)</f>
        <v>#DIV/0!</v>
      </c>
      <c r="F41" s="191" t="s">
        <v>91</v>
      </c>
      <c r="G41" s="188"/>
      <c r="H41" s="30" t="s">
        <v>92</v>
      </c>
      <c r="I41" s="21"/>
      <c r="J41" s="21"/>
      <c r="K41" s="21"/>
      <c r="L41" s="54"/>
      <c r="M41" s="38"/>
      <c r="N41" s="241" t="e">
        <f>AVERAGEIF(O41:O43,"&lt;&gt;#N/A")</f>
        <v>#DIV/0!</v>
      </c>
      <c r="O41" s="43" t="e">
        <f t="shared" si="0"/>
        <v>#N/A</v>
      </c>
      <c r="P41" s="23"/>
      <c r="Q41" s="66">
        <f t="shared" si="1"/>
        <v>0</v>
      </c>
      <c r="R41" s="67" t="e">
        <f t="array" ref="R41:U41">VLOOKUP($I41:$L41,$N$15:$O$19,2,FALSE)*(_xlfn.ANCHORARRAY($R$20)/$T$18)</f>
        <v>#N/A</v>
      </c>
      <c r="S41" s="66" t="e">
        <v>#N/A</v>
      </c>
      <c r="T41" s="66" t="e">
        <v>#N/A</v>
      </c>
      <c r="U41" s="66" t="e">
        <v>#N/A</v>
      </c>
    </row>
    <row r="42" spans="1:21" ht="15.75" customHeight="1" x14ac:dyDescent="0.25">
      <c r="A42" s="162"/>
      <c r="B42" s="171"/>
      <c r="C42" s="165"/>
      <c r="D42" s="194"/>
      <c r="E42" s="166"/>
      <c r="F42" s="192"/>
      <c r="G42" s="189"/>
      <c r="H42" s="31" t="s">
        <v>93</v>
      </c>
      <c r="I42" s="21"/>
      <c r="J42" s="21"/>
      <c r="K42" s="21"/>
      <c r="L42" s="54"/>
      <c r="M42" s="38"/>
      <c r="N42" s="242"/>
      <c r="O42" s="45" t="e">
        <f t="shared" si="0"/>
        <v>#N/A</v>
      </c>
      <c r="P42" s="23"/>
      <c r="Q42" s="66">
        <f t="shared" si="1"/>
        <v>0</v>
      </c>
      <c r="R42" s="67" t="e">
        <f t="array" ref="R42:U42">VLOOKUP($I42:$L42,$N$15:$O$19,2,FALSE)*(_xlfn.ANCHORARRAY($R$20)/$T$18)</f>
        <v>#N/A</v>
      </c>
      <c r="S42" s="66" t="e">
        <v>#N/A</v>
      </c>
      <c r="T42" s="66" t="e">
        <v>#N/A</v>
      </c>
      <c r="U42" s="66" t="e">
        <v>#N/A</v>
      </c>
    </row>
    <row r="43" spans="1:21" ht="15.75" customHeight="1" x14ac:dyDescent="0.25">
      <c r="A43" s="162"/>
      <c r="B43" s="171"/>
      <c r="C43" s="165"/>
      <c r="D43" s="194"/>
      <c r="E43" s="166"/>
      <c r="F43" s="193"/>
      <c r="G43" s="190"/>
      <c r="H43" s="32" t="s">
        <v>94</v>
      </c>
      <c r="I43" s="21"/>
      <c r="J43" s="21"/>
      <c r="K43" s="21"/>
      <c r="L43" s="54"/>
      <c r="M43" s="38"/>
      <c r="N43" s="243"/>
      <c r="O43" s="44" t="e">
        <f t="shared" si="0"/>
        <v>#N/A</v>
      </c>
      <c r="P43" s="23"/>
      <c r="Q43" s="66">
        <f t="shared" si="1"/>
        <v>0</v>
      </c>
      <c r="R43" s="67" t="e">
        <f t="array" ref="R43:U43">VLOOKUP($I43:$L43,$N$15:$O$19,2,FALSE)*(_xlfn.ANCHORARRAY($R$20)/$T$18)</f>
        <v>#N/A</v>
      </c>
      <c r="S43" s="66" t="e">
        <v>#N/A</v>
      </c>
      <c r="T43" s="66" t="e">
        <v>#N/A</v>
      </c>
      <c r="U43" s="66" t="e">
        <v>#N/A</v>
      </c>
    </row>
    <row r="44" spans="1:21" ht="15.75" customHeight="1" x14ac:dyDescent="0.25">
      <c r="A44" s="162"/>
      <c r="B44" s="171"/>
      <c r="C44" s="165"/>
      <c r="D44" s="195" t="s">
        <v>95</v>
      </c>
      <c r="E44" s="166" t="e">
        <f>AVERAGE(G44:G45)</f>
        <v>#DIV/0!</v>
      </c>
      <c r="F44" s="202" t="s">
        <v>96</v>
      </c>
      <c r="G44" s="188"/>
      <c r="H44" s="13" t="s">
        <v>97</v>
      </c>
      <c r="I44" s="21"/>
      <c r="J44" s="21"/>
      <c r="K44" s="21"/>
      <c r="L44" s="54"/>
      <c r="M44" s="38"/>
      <c r="N44" s="231" t="e">
        <f>AVERAGEIF(O44:O45,"&lt;&gt;#N/A")</f>
        <v>#DIV/0!</v>
      </c>
      <c r="O44" s="45" t="e">
        <f t="shared" si="0"/>
        <v>#N/A</v>
      </c>
      <c r="P44" s="23"/>
      <c r="Q44" s="66">
        <f t="shared" si="1"/>
        <v>0</v>
      </c>
      <c r="R44" s="67" t="e">
        <f t="array" ref="R44:U44">VLOOKUP($I44:$L44,$N$15:$O$19,2,FALSE)*(_xlfn.ANCHORARRAY($R$20)/$T$18)</f>
        <v>#N/A</v>
      </c>
      <c r="S44" s="66" t="e">
        <v>#N/A</v>
      </c>
      <c r="T44" s="66" t="e">
        <v>#N/A</v>
      </c>
      <c r="U44" s="66" t="e">
        <v>#N/A</v>
      </c>
    </row>
    <row r="45" spans="1:21" ht="15.75" customHeight="1" x14ac:dyDescent="0.25">
      <c r="A45" s="162"/>
      <c r="B45" s="171"/>
      <c r="C45" s="165"/>
      <c r="D45" s="195"/>
      <c r="E45" s="166"/>
      <c r="F45" s="202"/>
      <c r="G45" s="190"/>
      <c r="H45" s="14" t="s">
        <v>98</v>
      </c>
      <c r="I45" s="21"/>
      <c r="J45" s="21"/>
      <c r="K45" s="21"/>
      <c r="L45" s="54"/>
      <c r="M45" s="38"/>
      <c r="N45" s="231"/>
      <c r="O45" s="44" t="e">
        <f t="shared" si="0"/>
        <v>#N/A</v>
      </c>
      <c r="P45" s="23"/>
      <c r="Q45" s="66">
        <f t="shared" si="1"/>
        <v>0</v>
      </c>
      <c r="R45" s="67" t="e">
        <f t="array" ref="R45:U45">VLOOKUP($I45:$L45,$N$15:$O$19,2,FALSE)*(_xlfn.ANCHORARRAY($R$20)/$T$18)</f>
        <v>#N/A</v>
      </c>
      <c r="S45" s="66" t="e">
        <v>#N/A</v>
      </c>
      <c r="T45" s="66" t="e">
        <v>#N/A</v>
      </c>
      <c r="U45" s="66" t="e">
        <v>#N/A</v>
      </c>
    </row>
    <row r="46" spans="1:21" ht="15.75" customHeight="1" x14ac:dyDescent="0.25">
      <c r="A46" s="162"/>
      <c r="B46" s="168" t="s">
        <v>100</v>
      </c>
      <c r="C46" s="166">
        <f>(E46*0.75)+(E54*0.25)</f>
        <v>3.5</v>
      </c>
      <c r="D46" s="181" t="s">
        <v>101</v>
      </c>
      <c r="E46" s="164">
        <f>AVERAGEIF(G46:G53,"&lt;&gt;#N/A")/15</f>
        <v>0.33333333333333331</v>
      </c>
      <c r="F46" s="205" t="s">
        <v>102</v>
      </c>
      <c r="G46" s="188">
        <v>5</v>
      </c>
      <c r="H46" s="15" t="s">
        <v>103</v>
      </c>
      <c r="I46" s="21"/>
      <c r="J46" s="21"/>
      <c r="K46" s="21"/>
      <c r="L46" s="54"/>
      <c r="M46" s="38"/>
      <c r="N46" s="232" t="e">
        <f>AVERAGEIF(O46:O47,"&lt;&gt;#N/A")</f>
        <v>#DIV/0!</v>
      </c>
      <c r="O46" s="46" t="e">
        <f t="shared" si="0"/>
        <v>#N/A</v>
      </c>
      <c r="P46" s="23"/>
      <c r="Q46" s="66">
        <f t="shared" si="1"/>
        <v>0</v>
      </c>
      <c r="R46" s="67" t="e">
        <f t="array" ref="R46:U46">VLOOKUP($I46:$L46,$N$15:$O$19,2,FALSE)*(_xlfn.ANCHORARRAY($R$20)/$T$18)</f>
        <v>#N/A</v>
      </c>
      <c r="S46" s="66" t="e">
        <v>#N/A</v>
      </c>
      <c r="T46" s="66" t="e">
        <v>#N/A</v>
      </c>
      <c r="U46" s="66" t="e">
        <v>#N/A</v>
      </c>
    </row>
    <row r="47" spans="1:21" ht="15.75" customHeight="1" x14ac:dyDescent="0.25">
      <c r="A47" s="162"/>
      <c r="B47" s="168"/>
      <c r="C47" s="166"/>
      <c r="D47" s="182"/>
      <c r="E47" s="165"/>
      <c r="F47" s="205"/>
      <c r="G47" s="190"/>
      <c r="H47" s="16" t="s">
        <v>104</v>
      </c>
      <c r="I47" s="21"/>
      <c r="J47" s="21"/>
      <c r="K47" s="21"/>
      <c r="L47" s="54"/>
      <c r="M47" s="38"/>
      <c r="N47" s="232"/>
      <c r="O47" s="47" t="e">
        <f t="shared" si="0"/>
        <v>#N/A</v>
      </c>
      <c r="P47" s="23"/>
      <c r="Q47" s="66">
        <f t="shared" si="1"/>
        <v>0</v>
      </c>
      <c r="R47" s="67" t="e">
        <f t="array" ref="R47:U47">VLOOKUP($I47:$L47,$N$15:$O$19,2,FALSE)*(_xlfn.ANCHORARRAY($R$20)/$T$18)</f>
        <v>#N/A</v>
      </c>
      <c r="S47" s="66" t="e">
        <v>#N/A</v>
      </c>
      <c r="T47" s="66" t="e">
        <v>#N/A</v>
      </c>
      <c r="U47" s="66" t="e">
        <v>#N/A</v>
      </c>
    </row>
    <row r="48" spans="1:21" ht="15.75" customHeight="1" x14ac:dyDescent="0.25">
      <c r="A48" s="162"/>
      <c r="B48" s="168"/>
      <c r="C48" s="166"/>
      <c r="D48" s="182"/>
      <c r="E48" s="165"/>
      <c r="F48" s="203" t="s">
        <v>107</v>
      </c>
      <c r="G48" s="188" t="e">
        <f>NA()</f>
        <v>#N/A</v>
      </c>
      <c r="H48" s="17" t="s">
        <v>108</v>
      </c>
      <c r="I48" s="21"/>
      <c r="J48" s="21"/>
      <c r="K48" s="21"/>
      <c r="L48" s="54"/>
      <c r="M48" s="38"/>
      <c r="N48" s="233" t="e">
        <f>AVERAGEIF(O48:O49,"&lt;&gt;#N/A")</f>
        <v>#DIV/0!</v>
      </c>
      <c r="O48" s="48" t="e">
        <f t="shared" si="0"/>
        <v>#N/A</v>
      </c>
      <c r="P48" s="23"/>
      <c r="Q48" s="66">
        <f t="shared" si="1"/>
        <v>0</v>
      </c>
      <c r="R48" s="67" t="e">
        <f t="array" ref="R48:U48">VLOOKUP($I48:$L48,$N$15:$O$19,2,FALSE)*(_xlfn.ANCHORARRAY($R$20)/$T$18)</f>
        <v>#N/A</v>
      </c>
      <c r="S48" s="66" t="e">
        <v>#N/A</v>
      </c>
      <c r="T48" s="66" t="e">
        <v>#N/A</v>
      </c>
      <c r="U48" s="66" t="e">
        <v>#N/A</v>
      </c>
    </row>
    <row r="49" spans="1:21" ht="15.75" customHeight="1" x14ac:dyDescent="0.25">
      <c r="A49" s="162"/>
      <c r="B49" s="168"/>
      <c r="C49" s="166"/>
      <c r="D49" s="182"/>
      <c r="E49" s="165"/>
      <c r="F49" s="203"/>
      <c r="G49" s="190"/>
      <c r="H49" s="18" t="s">
        <v>109</v>
      </c>
      <c r="I49" s="21"/>
      <c r="J49" s="21"/>
      <c r="K49" s="21"/>
      <c r="L49" s="54"/>
      <c r="M49" s="38"/>
      <c r="N49" s="233"/>
      <c r="O49" s="49" t="e">
        <f t="shared" si="0"/>
        <v>#N/A</v>
      </c>
      <c r="P49" s="23"/>
      <c r="Q49" s="66">
        <f t="shared" si="1"/>
        <v>0</v>
      </c>
      <c r="R49" s="67" t="e">
        <f t="array" ref="R49:U49">VLOOKUP($I49:$L49,$N$15:$O$19,2,FALSE)*(_xlfn.ANCHORARRAY($R$20)/$T$18)</f>
        <v>#N/A</v>
      </c>
      <c r="S49" s="66" t="e">
        <v>#N/A</v>
      </c>
      <c r="T49" s="66" t="e">
        <v>#N/A</v>
      </c>
      <c r="U49" s="66" t="e">
        <v>#N/A</v>
      </c>
    </row>
    <row r="50" spans="1:21" ht="15.75" customHeight="1" x14ac:dyDescent="0.25">
      <c r="A50" s="162"/>
      <c r="B50" s="168"/>
      <c r="C50" s="166"/>
      <c r="D50" s="182"/>
      <c r="E50" s="165"/>
      <c r="F50" s="204" t="s">
        <v>111</v>
      </c>
      <c r="G50" s="188" t="e">
        <f>NA()</f>
        <v>#N/A</v>
      </c>
      <c r="H50" s="19" t="s">
        <v>150</v>
      </c>
      <c r="I50" s="21"/>
      <c r="J50" s="21"/>
      <c r="K50" s="21"/>
      <c r="L50" s="54"/>
      <c r="M50" s="38"/>
      <c r="N50" s="234" t="e">
        <f>AVERAGEIF(O50:O51,"&lt;&gt;#N/A")</f>
        <v>#DIV/0!</v>
      </c>
      <c r="O50" s="50" t="e">
        <f t="shared" si="0"/>
        <v>#N/A</v>
      </c>
      <c r="P50" s="23"/>
      <c r="Q50" s="66">
        <f t="shared" si="1"/>
        <v>0</v>
      </c>
      <c r="R50" s="67" t="e">
        <f t="array" ref="R50:U50">VLOOKUP($I50:$L50,$N$15:$O$19,2,FALSE)*(_xlfn.ANCHORARRAY($R$20)/$T$18)</f>
        <v>#N/A</v>
      </c>
      <c r="S50" s="66" t="e">
        <v>#N/A</v>
      </c>
      <c r="T50" s="66" t="e">
        <v>#N/A</v>
      </c>
      <c r="U50" s="66" t="e">
        <v>#N/A</v>
      </c>
    </row>
    <row r="51" spans="1:21" ht="15.75" customHeight="1" x14ac:dyDescent="0.25">
      <c r="A51" s="162"/>
      <c r="B51" s="168"/>
      <c r="C51" s="166"/>
      <c r="D51" s="182"/>
      <c r="E51" s="165"/>
      <c r="F51" s="204"/>
      <c r="G51" s="190"/>
      <c r="H51" s="20" t="s">
        <v>114</v>
      </c>
      <c r="I51" s="21"/>
      <c r="J51" s="21"/>
      <c r="K51" s="21"/>
      <c r="L51" s="54"/>
      <c r="M51" s="38"/>
      <c r="N51" s="234"/>
      <c r="O51" s="51" t="e">
        <f t="shared" si="0"/>
        <v>#N/A</v>
      </c>
      <c r="P51" s="23"/>
      <c r="Q51" s="66">
        <f t="shared" si="1"/>
        <v>0</v>
      </c>
      <c r="R51" s="67" t="e">
        <f t="array" ref="R51:U51">VLOOKUP($I51:$L51,$N$15:$O$19,2,FALSE)*(_xlfn.ANCHORARRAY($R$20)/$T$18)</f>
        <v>#N/A</v>
      </c>
      <c r="S51" s="66" t="e">
        <v>#N/A</v>
      </c>
      <c r="T51" s="66" t="e">
        <v>#N/A</v>
      </c>
      <c r="U51" s="66" t="e">
        <v>#N/A</v>
      </c>
    </row>
    <row r="52" spans="1:21" ht="15.75" customHeight="1" x14ac:dyDescent="0.25">
      <c r="A52" s="162"/>
      <c r="B52" s="168"/>
      <c r="C52" s="166"/>
      <c r="D52" s="182"/>
      <c r="E52" s="165"/>
      <c r="F52" s="200" t="s">
        <v>115</v>
      </c>
      <c r="G52" s="188">
        <v>5</v>
      </c>
      <c r="H52" s="35" t="s">
        <v>116</v>
      </c>
      <c r="I52" s="21"/>
      <c r="J52" s="21"/>
      <c r="K52" s="21"/>
      <c r="L52" s="54"/>
      <c r="M52" s="38"/>
      <c r="N52" s="235" t="e">
        <f>AVERAGEIF(O52:O53,"&lt;&gt;#N/A")</f>
        <v>#DIV/0!</v>
      </c>
      <c r="O52" s="52" t="e">
        <f t="shared" si="0"/>
        <v>#N/A</v>
      </c>
      <c r="P52" s="23"/>
      <c r="Q52" s="66">
        <f t="shared" si="1"/>
        <v>0</v>
      </c>
      <c r="R52" s="67" t="e">
        <f t="array" ref="R52:U52">VLOOKUP($I52:$L52,$N$15:$O$19,2,FALSE)*(_xlfn.ANCHORARRAY($R$20)/$T$18)</f>
        <v>#N/A</v>
      </c>
      <c r="S52" s="66" t="e">
        <v>#N/A</v>
      </c>
      <c r="T52" s="66" t="e">
        <v>#N/A</v>
      </c>
      <c r="U52" s="66" t="e">
        <v>#N/A</v>
      </c>
    </row>
    <row r="53" spans="1:21" ht="15.75" customHeight="1" x14ac:dyDescent="0.25">
      <c r="A53" s="162"/>
      <c r="B53" s="168"/>
      <c r="C53" s="166"/>
      <c r="D53" s="183"/>
      <c r="E53" s="180"/>
      <c r="F53" s="201"/>
      <c r="G53" s="190"/>
      <c r="H53" s="36" t="s">
        <v>151</v>
      </c>
      <c r="I53" s="21"/>
      <c r="J53" s="21"/>
      <c r="K53" s="21"/>
      <c r="L53" s="54"/>
      <c r="M53" s="38"/>
      <c r="N53" s="236"/>
      <c r="O53" s="53" t="e">
        <f t="shared" si="0"/>
        <v>#N/A</v>
      </c>
      <c r="P53" s="23"/>
      <c r="Q53" s="66">
        <f t="shared" si="1"/>
        <v>0</v>
      </c>
      <c r="R53" s="67" t="e">
        <f t="array" ref="R53:U53">VLOOKUP($I53:$L53,$N$15:$O$19,2,FALSE)*(_xlfn.ANCHORARRAY($R$20)/$T$18)</f>
        <v>#N/A</v>
      </c>
      <c r="S53" s="66" t="e">
        <v>#N/A</v>
      </c>
      <c r="T53" s="66" t="e">
        <v>#N/A</v>
      </c>
      <c r="U53" s="66" t="e">
        <v>#N/A</v>
      </c>
    </row>
    <row r="54" spans="1:21" ht="15.75" customHeight="1" x14ac:dyDescent="0.25">
      <c r="A54" s="162"/>
      <c r="B54" s="168"/>
      <c r="C54" s="166"/>
      <c r="D54" s="173" t="s">
        <v>119</v>
      </c>
      <c r="E54" s="166">
        <f>AVERAGE(G54:G56)</f>
        <v>13</v>
      </c>
      <c r="F54" s="197" t="s">
        <v>120</v>
      </c>
      <c r="G54" s="188">
        <v>13</v>
      </c>
      <c r="H54" s="15" t="s">
        <v>121</v>
      </c>
      <c r="I54" s="21"/>
      <c r="J54" s="21"/>
      <c r="K54" s="21"/>
      <c r="L54" s="54"/>
      <c r="M54" s="38"/>
      <c r="N54" s="226" t="e">
        <f>AVERAGEIF(O54:O56,"&lt;&gt;#N/A")</f>
        <v>#DIV/0!</v>
      </c>
      <c r="O54" s="46" t="e">
        <f t="shared" si="0"/>
        <v>#N/A</v>
      </c>
      <c r="P54" s="23"/>
      <c r="Q54" s="66">
        <f t="shared" si="1"/>
        <v>0</v>
      </c>
      <c r="R54" s="67" t="e">
        <f t="array" ref="R54:U54">VLOOKUP($I54:$L54,$N$15:$O$19,2,FALSE)*(_xlfn.ANCHORARRAY($R$20)/$T$18)</f>
        <v>#N/A</v>
      </c>
      <c r="S54" s="66" t="e">
        <v>#N/A</v>
      </c>
      <c r="T54" s="66" t="e">
        <v>#N/A</v>
      </c>
      <c r="U54" s="66" t="e">
        <v>#N/A</v>
      </c>
    </row>
    <row r="55" spans="1:21" ht="15.75" customHeight="1" x14ac:dyDescent="0.25">
      <c r="A55" s="162"/>
      <c r="B55" s="168"/>
      <c r="C55" s="166"/>
      <c r="D55" s="173"/>
      <c r="E55" s="166"/>
      <c r="F55" s="198"/>
      <c r="G55" s="189"/>
      <c r="H55" s="15" t="s">
        <v>122</v>
      </c>
      <c r="I55" s="21"/>
      <c r="J55" s="21"/>
      <c r="K55" s="21"/>
      <c r="L55" s="54"/>
      <c r="M55" s="38"/>
      <c r="N55" s="227"/>
      <c r="O55" s="46" t="e">
        <f t="shared" si="0"/>
        <v>#N/A</v>
      </c>
      <c r="P55" s="23"/>
      <c r="Q55" s="66">
        <f t="shared" si="1"/>
        <v>0</v>
      </c>
      <c r="R55" s="67" t="e">
        <f t="array" ref="R55:U55">VLOOKUP($I55:$L55,$N$15:$O$19,2,FALSE)*(_xlfn.ANCHORARRAY($R$20)/$T$18)</f>
        <v>#N/A</v>
      </c>
      <c r="S55" s="66" t="e">
        <v>#N/A</v>
      </c>
      <c r="T55" s="66" t="e">
        <v>#N/A</v>
      </c>
      <c r="U55" s="66" t="e">
        <v>#N/A</v>
      </c>
    </row>
    <row r="56" spans="1:21" ht="15.75" customHeight="1" thickBot="1" x14ac:dyDescent="0.3">
      <c r="A56" s="163"/>
      <c r="B56" s="169"/>
      <c r="C56" s="167"/>
      <c r="D56" s="174"/>
      <c r="E56" s="167"/>
      <c r="F56" s="199"/>
      <c r="G56" s="196"/>
      <c r="H56" s="34" t="s">
        <v>123</v>
      </c>
      <c r="I56" s="37"/>
      <c r="J56" s="37"/>
      <c r="K56" s="37"/>
      <c r="L56" s="55"/>
      <c r="M56" s="38"/>
      <c r="N56" s="228"/>
      <c r="O56" s="47" t="e">
        <f t="shared" si="0"/>
        <v>#N/A</v>
      </c>
      <c r="P56" s="23"/>
      <c r="Q56" s="66">
        <f t="shared" si="1"/>
        <v>0</v>
      </c>
      <c r="R56" s="67" t="e">
        <f t="array" ref="R56:U56">VLOOKUP($I56:$L56,$N$15:$O$19,2,FALSE)*(_xlfn.ANCHORARRAY($R$20)/$T$18)</f>
        <v>#N/A</v>
      </c>
      <c r="S56" s="66" t="e">
        <v>#N/A</v>
      </c>
      <c r="T56" s="66" t="e">
        <v>#N/A</v>
      </c>
      <c r="U56" s="66" t="e">
        <v>#N/A</v>
      </c>
    </row>
    <row r="57" spans="1:21" ht="15" customHeight="1" x14ac:dyDescent="0.25">
      <c r="D57" s="2"/>
      <c r="E57" s="6"/>
      <c r="H57" s="1"/>
      <c r="I57" s="1"/>
      <c r="J57" s="1"/>
      <c r="K57" s="1"/>
      <c r="L57" s="1"/>
      <c r="M57" s="1"/>
    </row>
    <row r="58" spans="1:21" ht="15" customHeight="1" x14ac:dyDescent="0.25">
      <c r="D58" s="2"/>
      <c r="E58" s="6"/>
    </row>
    <row r="59" spans="1:21" ht="15" customHeight="1" x14ac:dyDescent="0.25">
      <c r="D59" s="2"/>
      <c r="E59" s="6"/>
    </row>
    <row r="63" spans="1:21" ht="21" x14ac:dyDescent="0.25">
      <c r="A63" s="8"/>
      <c r="B63" s="8"/>
    </row>
  </sheetData>
  <dataConsolidate link="1"/>
  <mergeCells count="80">
    <mergeCell ref="B18:E18"/>
    <mergeCell ref="N54:N56"/>
    <mergeCell ref="I15:L15"/>
    <mergeCell ref="N44:N45"/>
    <mergeCell ref="N46:N47"/>
    <mergeCell ref="N48:N49"/>
    <mergeCell ref="N50:N51"/>
    <mergeCell ref="N52:N53"/>
    <mergeCell ref="N30:N33"/>
    <mergeCell ref="N34:N37"/>
    <mergeCell ref="N38:N40"/>
    <mergeCell ref="N41:N43"/>
    <mergeCell ref="I20:I21"/>
    <mergeCell ref="E41:E43"/>
    <mergeCell ref="D19:E19"/>
    <mergeCell ref="F19:G19"/>
    <mergeCell ref="N14:O14"/>
    <mergeCell ref="N20:N21"/>
    <mergeCell ref="N22:N25"/>
    <mergeCell ref="N26:N29"/>
    <mergeCell ref="J20:J21"/>
    <mergeCell ref="K20:K21"/>
    <mergeCell ref="L20:L21"/>
    <mergeCell ref="A14:L14"/>
    <mergeCell ref="H19:L19"/>
    <mergeCell ref="O20:O21"/>
    <mergeCell ref="G22:G25"/>
    <mergeCell ref="G26:G29"/>
    <mergeCell ref="B15:E15"/>
    <mergeCell ref="B16:E16"/>
    <mergeCell ref="B17:E17"/>
    <mergeCell ref="B19:C19"/>
    <mergeCell ref="E54:E56"/>
    <mergeCell ref="D41:D43"/>
    <mergeCell ref="D44:D45"/>
    <mergeCell ref="G54:G56"/>
    <mergeCell ref="F54:F56"/>
    <mergeCell ref="F52:F53"/>
    <mergeCell ref="G52:G53"/>
    <mergeCell ref="E44:E45"/>
    <mergeCell ref="G50:G51"/>
    <mergeCell ref="F44:F45"/>
    <mergeCell ref="G44:G45"/>
    <mergeCell ref="G48:G49"/>
    <mergeCell ref="F48:F49"/>
    <mergeCell ref="F50:F51"/>
    <mergeCell ref="F46:F47"/>
    <mergeCell ref="E46:E53"/>
    <mergeCell ref="H20:H21"/>
    <mergeCell ref="F30:F33"/>
    <mergeCell ref="F26:F29"/>
    <mergeCell ref="E22:E33"/>
    <mergeCell ref="D46:D53"/>
    <mergeCell ref="D22:D33"/>
    <mergeCell ref="E34:E40"/>
    <mergeCell ref="F38:F40"/>
    <mergeCell ref="F22:F25"/>
    <mergeCell ref="G30:G33"/>
    <mergeCell ref="G46:G47"/>
    <mergeCell ref="G34:G37"/>
    <mergeCell ref="F34:F37"/>
    <mergeCell ref="G38:G40"/>
    <mergeCell ref="G41:G43"/>
    <mergeCell ref="F41:F43"/>
    <mergeCell ref="A20:A21"/>
    <mergeCell ref="D20:D21"/>
    <mergeCell ref="F20:F21"/>
    <mergeCell ref="G20:G21"/>
    <mergeCell ref="E20:E21"/>
    <mergeCell ref="B20:B21"/>
    <mergeCell ref="C20:C21"/>
    <mergeCell ref="A22:A56"/>
    <mergeCell ref="C41:C45"/>
    <mergeCell ref="C46:C56"/>
    <mergeCell ref="B46:B56"/>
    <mergeCell ref="D34:D40"/>
    <mergeCell ref="C22:C40"/>
    <mergeCell ref="B41:B45"/>
    <mergeCell ref="B22:B40"/>
    <mergeCell ref="D54:D56"/>
  </mergeCells>
  <conditionalFormatting sqref="N22:O56 G22:G56 E22 C22:C56 A22 E34:E56">
    <cfRule type="iconSet" priority="11">
      <iconSet>
        <cfvo type="percent" val="0"/>
        <cfvo type="num" val="6"/>
        <cfvo type="num" val="11"/>
      </iconSet>
    </cfRule>
  </conditionalFormatting>
  <dataValidations disablePrompts="1" count="3">
    <dataValidation type="decimal" allowBlank="1" showInputMessage="1" showErrorMessage="1" errorTitle="Invalid Variable Score" error="Variable score must be 1-15" promptTitle="Enter a variable score" prompt="15-11 = Functioning_x000a_10-6 = Functioning At-Risk_x000a_5-1 = Non-Functioning" sqref="G52:G56 G22:G47" xr:uid="{00000000-0002-0000-0100-000000000000}">
      <formula1>1</formula1>
      <formula2>15</formula2>
    </dataValidation>
    <dataValidation type="list" allowBlank="1" showInputMessage="1" showErrorMessage="1" sqref="I17:L17" xr:uid="{00000000-0002-0000-0100-000001000000}">
      <formula1>"Both,Left,Right"</formula1>
    </dataValidation>
    <dataValidation type="list" allowBlank="1" showInputMessage="1" showErrorMessage="1" sqref="I22:L56" xr:uid="{00000000-0002-0000-0100-000002000000}">
      <formula1>$Q$14:$Q$19</formula1>
    </dataValidation>
  </dataValidations>
  <pageMargins left="0.7" right="0.7" top="0.75" bottom="0.75" header="0.3" footer="0.3"/>
  <pageSetup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B2:I8"/>
  <sheetViews>
    <sheetView workbookViewId="0">
      <selection activeCell="G24" sqref="G24"/>
    </sheetView>
  </sheetViews>
  <sheetFormatPr defaultRowHeight="15" x14ac:dyDescent="0.25"/>
  <sheetData>
    <row r="2" spans="2:9" x14ac:dyDescent="0.25">
      <c r="B2" t="s">
        <v>152</v>
      </c>
      <c r="E2" t="s">
        <v>153</v>
      </c>
      <c r="G2" t="s">
        <v>52</v>
      </c>
      <c r="I2" t="s">
        <v>154</v>
      </c>
    </row>
    <row r="3" spans="2:9" x14ac:dyDescent="0.25">
      <c r="B3" s="3">
        <v>0</v>
      </c>
      <c r="C3" s="3" t="s">
        <v>155</v>
      </c>
      <c r="E3" s="4" t="s">
        <v>156</v>
      </c>
      <c r="G3" s="7" t="s">
        <v>157</v>
      </c>
      <c r="I3" t="s">
        <v>158</v>
      </c>
    </row>
    <row r="4" spans="2:9" x14ac:dyDescent="0.25">
      <c r="B4" s="3">
        <v>0.28999999999999998</v>
      </c>
      <c r="C4" s="3" t="s">
        <v>159</v>
      </c>
      <c r="E4" s="4" t="s">
        <v>160</v>
      </c>
      <c r="G4" s="7" t="s">
        <v>161</v>
      </c>
      <c r="I4" t="s">
        <v>162</v>
      </c>
    </row>
    <row r="5" spans="2:9" x14ac:dyDescent="0.25">
      <c r="B5" s="3">
        <v>0.3</v>
      </c>
      <c r="C5" s="3" t="s">
        <v>163</v>
      </c>
      <c r="G5" s="7" t="s">
        <v>164</v>
      </c>
      <c r="I5" t="s">
        <v>165</v>
      </c>
    </row>
    <row r="6" spans="2:9" x14ac:dyDescent="0.25">
      <c r="B6" s="3">
        <v>0.69</v>
      </c>
      <c r="C6" s="3" t="s">
        <v>166</v>
      </c>
    </row>
    <row r="7" spans="2:9" x14ac:dyDescent="0.25">
      <c r="B7" s="3">
        <v>0.7</v>
      </c>
      <c r="C7" s="3" t="s">
        <v>167</v>
      </c>
    </row>
    <row r="8" spans="2:9" x14ac:dyDescent="0.25">
      <c r="B8" s="3">
        <v>1</v>
      </c>
      <c r="C8" s="3" t="s">
        <v>168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A03776F2E684CAFC1ECB29C6C3664" ma:contentTypeVersion="16" ma:contentTypeDescription="Create a new document." ma:contentTypeScope="" ma:versionID="fd4e1cca7face49baa3c628fff9cb2c6">
  <xsd:schema xmlns:xsd="http://www.w3.org/2001/XMLSchema" xmlns:xs="http://www.w3.org/2001/XMLSchema" xmlns:p="http://schemas.microsoft.com/office/2006/metadata/properties" xmlns:ns2="d17e9236-f1fa-40ca-9ad0-304318d9169f" xmlns:ns3="5bfd55d4-dc4a-4e60-aeda-9c1ae865fd19" targetNamespace="http://schemas.microsoft.com/office/2006/metadata/properties" ma:root="true" ma:fieldsID="23403a7734d85e8c0ae384a9c68ac91b" ns2:_="" ns3:_="">
    <xsd:import namespace="d17e9236-f1fa-40ca-9ad0-304318d9169f"/>
    <xsd:import namespace="5bfd55d4-dc4a-4e60-aeda-9c1ae865fd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e9236-f1fa-40ca-9ad0-304318d916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e6c1609-49e0-4fdc-8f5b-8b798a9691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fd55d4-dc4a-4e60-aeda-9c1ae865fd1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03de0e2-e077-4543-9d32-b2bc884862be}" ma:internalName="TaxCatchAll" ma:showField="CatchAllData" ma:web="5bfd55d4-dc4a-4e60-aeda-9c1ae865fd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7e9236-f1fa-40ca-9ad0-304318d9169f">
      <Terms xmlns="http://schemas.microsoft.com/office/infopath/2007/PartnerControls"/>
    </lcf76f155ced4ddcb4097134ff3c332f>
    <TaxCatchAll xmlns="5bfd55d4-dc4a-4e60-aeda-9c1ae865fd19" xsi:nil="true"/>
  </documentManagement>
</p:properties>
</file>

<file path=customXml/itemProps1.xml><?xml version="1.0" encoding="utf-8"?>
<ds:datastoreItem xmlns:ds="http://schemas.openxmlformats.org/officeDocument/2006/customXml" ds:itemID="{796EC9C5-C99E-48FE-A450-BA24F8DDDE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7e9236-f1fa-40ca-9ad0-304318d9169f"/>
    <ds:schemaRef ds:uri="5bfd55d4-dc4a-4e60-aeda-9c1ae865fd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632A4D-BCA0-46D2-AA66-00FD3162E9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4657F9-E970-424A-840D-BC1D8FF4CE3D}">
  <ds:schemaRefs>
    <ds:schemaRef ds:uri="http://schemas.microsoft.com/office/2006/metadata/properties"/>
    <ds:schemaRef ds:uri="d17e9236-f1fa-40ca-9ad0-304318d9169f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5bfd55d4-dc4a-4e60-aeda-9c1ae865fd19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REFI Score Calculator</vt:lpstr>
      <vt:lpstr>Calculations</vt:lpstr>
      <vt:lpstr>Sheet1</vt:lpstr>
      <vt:lpstr>REFI Multiple Score</vt:lpstr>
      <vt:lpstr>Global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Menichino, Garrett T CIV ERD-MS</dc:creator>
  <cp:keywords/>
  <dc:description/>
  <cp:lastModifiedBy>Ray, Jesse W CIV USARMY CEMVP (USA)</cp:lastModifiedBy>
  <cp:revision/>
  <dcterms:created xsi:type="dcterms:W3CDTF">2023-01-19T15:52:23Z</dcterms:created>
  <dcterms:modified xsi:type="dcterms:W3CDTF">2026-07-10T15:51:59Z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0x010100C34A03776F2E684CAFC1ECB29C6C3664</vt:lpwstr>
  </property>
  <property fmtid="{D5CDD505-2E9C-101B-9397-08002B2CF9AE}" pid="3" name="MediaServiceImageTags">
    <vt:lpwstr/>
  </property>
</Properties>
</file>